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activeTab="0"/>
  </bookViews>
  <sheets>
    <sheet name="30 ก.ย.66" sheetId="1" r:id="rId1"/>
    <sheet name="30 ก.ย.66 ทุน " sheetId="2" r:id="rId2"/>
    <sheet name="30 ก.ย.65 ทุน" sheetId="3" r:id="rId3"/>
    <sheet name="30 ก.ย.65" sheetId="4" r:id="rId4"/>
    <sheet name="30 ก.ย. 64" sheetId="5" r:id="rId5"/>
    <sheet name="30 ก.ย. 64 ทุน" sheetId="6" r:id="rId6"/>
    <sheet name="64 .ว2155 (2)" sheetId="7" r:id="rId7"/>
    <sheet name="64" sheetId="8" r:id="rId8"/>
    <sheet name="63" sheetId="9" r:id="rId9"/>
    <sheet name="ต.ค. 2563" sheetId="10" r:id="rId10"/>
    <sheet name="ต.ค.63" sheetId="11" r:id="rId11"/>
    <sheet name="ต.ค.63หลังเปลี่ยนนโยบายการบัญชี" sheetId="12" r:id="rId12"/>
    <sheet name="Sheet4" sheetId="13" r:id="rId13"/>
  </sheets>
  <definedNames/>
  <calcPr fullCalcOnLoad="1"/>
</workbook>
</file>

<file path=xl/sharedStrings.xml><?xml version="1.0" encoding="utf-8"?>
<sst xmlns="http://schemas.openxmlformats.org/spreadsheetml/2006/main" count="440" uniqueCount="160">
  <si>
    <t>รายงานเงินสะสมและเงินทุนสำรองเงินสะสม</t>
  </si>
  <si>
    <t>1) หายอดเงินสะสมจากงบแสดงฐานะการเงิน</t>
  </si>
  <si>
    <t>(ปรากฎตามงบแสดงฐานะการเงิน)</t>
  </si>
  <si>
    <t>หัก</t>
  </si>
  <si>
    <t>บัญชีเงินฝาก ก.ส.ท. หรือ กสอ.</t>
  </si>
  <si>
    <t>บัญชีลูกหนี้เงินยืม - เงินงบประมาณ</t>
  </si>
  <si>
    <t>บัญชีลูกหนี้เงินยืม - เงินนอกงบประมาณ</t>
  </si>
  <si>
    <t>บัญชีลูกหนี้เงินยืม - เงินสะสม</t>
  </si>
  <si>
    <t>2) พิสูจน์ยอดเงินสะสมจากบัญชีเงินสด เงินฝากธนาคารและเงินฝากคลังจังหวัด</t>
  </si>
  <si>
    <t>บัญชีรายจ่ายค้างจ่าย</t>
  </si>
  <si>
    <t>บัญชีเงินรับฝากต่างๆ</t>
  </si>
  <si>
    <t>บัญชีทุนสำรองเงินสะสม</t>
  </si>
  <si>
    <t>บัญชีรายรับสูงกว่ารายจ่ายจริง</t>
  </si>
  <si>
    <t>บัญชีลูกหนี้ -ภาษีป้าย</t>
  </si>
  <si>
    <t>บัญชีลูกหนี้ -ภาษีที่ดินและสิ่งปลูกสร้าง</t>
  </si>
  <si>
    <t>ยอดผลต่างจาการชำระหนี้ระหว่างทรัพย์สินเกิดจากเงินกู้และเจ้าหนี้</t>
  </si>
  <si>
    <t xml:space="preserve">สินทรัพย์หมุนเวียนอื่น </t>
  </si>
  <si>
    <t>ณ วันที่ 1 ตุลาคม 2563 (ก่อนเปลี่ยน นโยบายการบัญชี)</t>
  </si>
  <si>
    <t>ยอดเงินสะสม ณ วันที่ 1 ตลาคม 2563</t>
  </si>
  <si>
    <t>ยอดเงินสะสมที่นำไปบริหารได้ ณ 1 ตุลาคม 2563</t>
  </si>
  <si>
    <t>ยอดเงินสด เงินฝากธนาคารและเงินฝากคลังจังหวัด ณ 1 ตลาคม 2563</t>
  </si>
  <si>
    <t>(1)</t>
  </si>
  <si>
    <t>(2)</t>
  </si>
  <si>
    <t>หมายเหตุ ยอดเงินสะสมตาม(1)และ(2) จะต้องมียอดเท่ากัน</t>
  </si>
  <si>
    <t>ยอเงินสะสมที่นำไปใช้ได้ ณ วันที่ 1 ตุลาคม 2564</t>
  </si>
  <si>
    <t xml:space="preserve">หัก </t>
  </si>
  <si>
    <t>จ่ายขาดเงินสะสม ที่อนุมัติแล้วแต่ยังไม่ได้ดำเนินการ</t>
  </si>
  <si>
    <t>สำรองงบบุคลากร (6 เดือน)</t>
  </si>
  <si>
    <t>สำรองกรณีสาธารณภัย 10%</t>
  </si>
  <si>
    <t>คงเหลือเงินสะสมที่นำไปบริหารได้ ณ วันที่ 1 ตุลาคม 2563</t>
  </si>
  <si>
    <t>บัญชีทรัพย์สินจากการปรับปรุงนโยบายการบัญชี</t>
  </si>
  <si>
    <t>รายจ่ายค้างจ่าย อนุมัติแล้วแต่ยังไม่ได้ดำเนินการ</t>
  </si>
  <si>
    <t>ยอเงินสะสมที่นำไปใช้ได้ ณ วันที่ 1 ตุลาคม 2563</t>
  </si>
  <si>
    <t>หมายเหตุ</t>
  </si>
  <si>
    <t>เงินทุนสำรองเงินสะสม ณ 1 ตุลาคม 2563</t>
  </si>
  <si>
    <t>ณ วันที่ 1 ตุลาคม 2563 (หลังเปลี่ยน นโยบายการบัญชี)</t>
  </si>
  <si>
    <t>หน่วย:บาท</t>
  </si>
  <si>
    <t>บาท</t>
  </si>
  <si>
    <t>คงเหลือเงินทุนสำรองเงินสะสม ที่นำไปบริหารได้ ณ 31 มีนาคม 2564</t>
  </si>
  <si>
    <t>ประกอบด้วย รายจ่ายค้างจ่ายรอการรับรู้รายจ่าย</t>
  </si>
  <si>
    <t>ลงชื่อ................................................ผู้จัดทำ</t>
  </si>
  <si>
    <t>ลงชื่อ......................................................ผู้ตรวจสอบ</t>
  </si>
  <si>
    <t xml:space="preserve">        (                                )</t>
  </si>
  <si>
    <t xml:space="preserve">    (                                        )</t>
  </si>
  <si>
    <t xml:space="preserve">      เจ้าพนักงานการเงินและบัญชี</t>
  </si>
  <si>
    <t xml:space="preserve">            ผู้อำนวยการกองคลัง</t>
  </si>
  <si>
    <t>เทศบาล.......................</t>
  </si>
  <si>
    <t>เทศบาล...........................</t>
  </si>
  <si>
    <t>องค์การบริหารส่วนตำบลหนองมะแซว</t>
  </si>
  <si>
    <t>สำหรับปี สิ้นสุดวันที่  30  กันยายน 2563</t>
  </si>
  <si>
    <t>เงินสะสม    1  ตุลาคม  2562</t>
  </si>
  <si>
    <r>
      <rPr>
        <u val="single"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   </t>
    </r>
  </si>
  <si>
    <t>รายรับจริงสูงกว่ารายจ่ายจริง</t>
  </si>
  <si>
    <t xml:space="preserve">  </t>
  </si>
  <si>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15%  ของรายรับจริงสูงกว่ารายจ่ายจริง</t>
    </r>
  </si>
  <si>
    <t>รับจริงสูงกว่ารายจ่ายจริงหลังหักเงินทุนสำรองเงินสะสม</t>
  </si>
  <si>
    <t>รายจ่ายค้างจ่าย</t>
  </si>
  <si>
    <t>รับคืนเงินหมวดเงินอุดหนุน</t>
  </si>
  <si>
    <t>จ่ายขาดเงินสะสม</t>
  </si>
  <si>
    <t>เงินสะสม  30 กันยายน 2563</t>
  </si>
  <si>
    <t>เงินสะสม  30 กันยายน 2563    ประกอบด้วย</t>
  </si>
  <si>
    <t>เงินฝากกระทรวงการคลัง</t>
  </si>
  <si>
    <t xml:space="preserve"> ลูกหนี้ภาษี </t>
  </si>
  <si>
    <t xml:space="preserve"> </t>
  </si>
  <si>
    <t>ลูกหนี้อื่นๆ</t>
  </si>
  <si>
    <t xml:space="preserve"> เงินสะสมที่สามารถนำไปใช้ได้</t>
  </si>
  <si>
    <t>เงินทุนสำรองเงินสะสม</t>
  </si>
  <si>
    <t>เงินทุนสำรองเงินสะสม ณ  30 กันยายน 2563</t>
  </si>
  <si>
    <r>
      <rPr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    </t>
    </r>
  </si>
  <si>
    <t>รายการปรับปรุงเงินทุนสำรองเงินสะสมระหว่างปี</t>
  </si>
  <si>
    <t>อนุมัติให้จ่ายขาดเงินทุนสำรองเงินสะสม</t>
  </si>
  <si>
    <t>เงินทุนสำรองเงินสะสมคงเหลือ ณ 30 กันยายน 2563</t>
  </si>
  <si>
    <t>สำหรับปี สิ้นสุดวันที่  30  กันยายน 2564</t>
  </si>
  <si>
    <t>เงินสะสม    1  ตุลาคม  2563</t>
  </si>
  <si>
    <t>เงินสะสม  30 กันยายน 2564</t>
  </si>
  <si>
    <t>เงินสะสม  30 กันยายน 2564    ประกอบด้วย</t>
  </si>
  <si>
    <t>เงินทุนสำรองเงินสะสม ณ  30 กันยายน 2564</t>
  </si>
  <si>
    <t>เงินทุนสำรองเงินสะสมคงเหลือ ณ 30 กันยายน 2564</t>
  </si>
  <si>
    <t>รายงานพิสูจน์ยอดเงินสะสมที่สามารถนำไปใช้ได้ตามงบแสดงฐานะการเงิน</t>
  </si>
  <si>
    <t>ยอดเงินสด เงินฝากธนาคาร และเงินฝากกระทรวงการคลัง</t>
  </si>
  <si>
    <t>หนี้สิน ณ วันที่ 30  กันยายน 2564</t>
  </si>
  <si>
    <t>เงินทุนสำรองเงินสะสม ณ วันที่ 30 กันยายน 2564</t>
  </si>
  <si>
    <t>เงินกู้ระยะยาว</t>
  </si>
  <si>
    <t>คงเหลือเงินสะสมตามบัญชีเงินฝากธนาคาร ณ วันที่ 30 กันยายน 2564</t>
  </si>
  <si>
    <t>รายการกันเงินและขยายเวลาเบิกจ่ายเงินที่ไม่ได้ก่อหนี้ผูกพัน</t>
  </si>
  <si>
    <t>และก่อหนี้ผูกพันแล้วแต่ยังไม่ตรวจรับเพื่อตั้งหนี้**</t>
  </si>
  <si>
    <t>เงินสะสมและเงินทุนสำรองเงินสะสมที่อนุมัติแล้วทั้งที่ไม่ได้ก่อหนี้ผูกพัน</t>
  </si>
  <si>
    <t>รายการที่มีข้อผุกพันตามสัญญจะซื้อจะขายที่ดิน</t>
  </si>
  <si>
    <t>คงเหลือเงินสะสมตามบัญชีเงินฝากธนาคารที่นำไปใช้ได้ ณ วันที่ 30 กันยายน 2564</t>
  </si>
  <si>
    <t>เงินทุนสำรองเงินสะสมที่อนุมัติแล้ว ทั้งที่ไม่ได้ก่อหนี้ผูกพัน</t>
  </si>
  <si>
    <t>คงเหลือเงินทุนสำรองเงินสะสมสุทธิ ณ วันที่ 30 กันยายน 2564</t>
  </si>
  <si>
    <r>
      <rPr>
        <u val="single"/>
        <sz val="15"/>
        <rFont val="TH SarabunPSK"/>
        <family val="2"/>
      </rPr>
      <t>บวก</t>
    </r>
    <r>
      <rPr>
        <sz val="15"/>
        <rFont val="TH SarabunPSK"/>
        <family val="2"/>
      </rPr>
      <t xml:space="preserve">     </t>
    </r>
  </si>
  <si>
    <t xml:space="preserve">                   (นางหทัยรัตน์   ต้นพันธ์)</t>
  </si>
  <si>
    <t xml:space="preserve">            (ลงชื่อ)                                  ผู้ตรวจสอบ</t>
  </si>
  <si>
    <t xml:space="preserve">                      (นางหทัยรัตน์   ต้นพันธ์)</t>
  </si>
  <si>
    <t xml:space="preserve">            (ลงชื่อ)                                  ผู้จัดทำ</t>
  </si>
  <si>
    <t xml:space="preserve">   ผู้อำนวยการกองคลัง</t>
  </si>
  <si>
    <t xml:space="preserve">                        ผู้อำนวยการกองคลัง</t>
  </si>
  <si>
    <t>รายงานพิสูจน์ยอดเงินสะสมที่สามารถนำไปใช้ได้ตามงบแสดงฐานะการเงิน(ระหว่างปี)</t>
  </si>
  <si>
    <t>เงินสะสมตามบัญชีเงินฝากธนาคารที่นำไปใช้ ณ วันที่ 30 กันยายน 2564</t>
  </si>
  <si>
    <t>สำรองตามระเบียบฯ</t>
  </si>
  <si>
    <t>คงเหลือเงินสะสมตามบัญชีเงินฝากธนาคารที่นำไปใช้ได้หลังหักสำรองตามระเบียบ</t>
  </si>
  <si>
    <t>เงินสะสมและเงินทุนสำรองเงินสะสมที่อนุมัติแล้วในปีปัจจุบันแต่ยังไม่ได้จ่าย</t>
  </si>
  <si>
    <t>จ่ายเงินสะสมและเงินทุนสำรองเงินสะสมในปี(ที่อนุมัติในปีงบประมาณปัจจุบัน)</t>
  </si>
  <si>
    <t>ถอนเงินรายรับในปี</t>
  </si>
  <si>
    <t>เงินสะสมและเงินทุนสำรองเงินสะสมที่เหลือจากการอนุมัติหลังจากก่อหนี้ผูกพันแล้ว</t>
  </si>
  <si>
    <t>รับคืนเงินรายจ่ายข้ามปีงบประมาณตกเป็นเงินสะสม</t>
  </si>
  <si>
    <t xml:space="preserve">คงเหลือเงินสะสมตามบัญชีเงินฝากธนาคารที่นำไปใช้ได้ </t>
  </si>
  <si>
    <t>รายงานพิสูจน์ยอดเงินทุนสำรองเงินสะสมตามงบแสดงฐานะการเงิน</t>
  </si>
  <si>
    <t>รายงานเงินทุนสำรองเงินสะสม</t>
  </si>
  <si>
    <t>เงินทุนสำรองเงินสะสมสุทธิ ณ วันที่ 30 กันยายน 2564</t>
  </si>
  <si>
    <t>เงินทุนสำรองเงินสะสมที่อนุมัติแล้ว ในปีปัจจุบันแต่ยังไม่ได้จ่าย</t>
  </si>
  <si>
    <t>เงินทุนสำรองเงินสะสมที่จ่ายในปีปัจจุบัน(ที่่อนุมัติในปีงบประมาณปัจจุบัน)</t>
  </si>
  <si>
    <t>สำหรับปี สิ้นสุดวันที่  31  มีนาคม  2565</t>
  </si>
  <si>
    <t>คงเหลือเงินทุนสำรองเงินสะสม  ณ วันที่ 31  มีนาคม  2565</t>
  </si>
  <si>
    <t xml:space="preserve"> 3 เดือน</t>
  </si>
  <si>
    <t>ค่าจ้างเหมา</t>
  </si>
  <si>
    <t>ค่าเช่าบ้าน</t>
  </si>
  <si>
    <t>สำหรับปี สิ้นสุดวันที่  30  กันยายน 2565</t>
  </si>
  <si>
    <t>หนี้สิน ณ วันที่ 30  กันยายน 2565</t>
  </si>
  <si>
    <t>เงินทุนสำรองเงินสะสม ณ วันที่ 30 กันยายน 2565</t>
  </si>
  <si>
    <t>คงเหลือเงินสะสมตามบัญชีเงินฝากธนาคาร ณ วันที่ 30 กันยายน 2565</t>
  </si>
  <si>
    <t>คงเหลือเงินสะสมตามบัญชีเงินฝากธนาคารที่นำไปใช้ได้ ณ วันที่ 30 กันยายน 2565</t>
  </si>
  <si>
    <t>เงินสะสมตามบัญชีเงินฝากธนาคารที่นำไปใช้ ณ วันที่ 30 กันยายน 2565</t>
  </si>
  <si>
    <t>แบบรายงานพิสูจน์ยอดเงินทุนสำรองเงินสะสมที่สามารถนำไปใช้ได้ตามรายงานการเงิน</t>
  </si>
  <si>
    <t>แบบรายงานพิสูจน์ยอดเงินทุนสำรองเงินสะสมที่สามารถนำไปใช้ได้ตามรายงานการเงิน(ระหว่างปี)</t>
  </si>
  <si>
    <t>เงินทุนสำรองเงินสะสมที่นำไปใช้ได้  ณ วันที่ 30 กันยายน 2565</t>
  </si>
  <si>
    <t>และก่อหนี้ผูกพันแล้วแต่ยังไม่บันทึกบัญชีเป็นหนี้สิน**</t>
  </si>
  <si>
    <t>คงเหลือเงินทุนสำรองเงินสะสมที่นำไปใช้ได้  ณ วันที่ 30 กันยายน 2565</t>
  </si>
  <si>
    <t>เงินทุนสำรองเงินสะสมที่ได้รับอนุมัติแล้ว ในปีปัจจุบัน</t>
  </si>
  <si>
    <t>บวก</t>
  </si>
  <si>
    <t>เงินทุนสำรองเงินสะสมที่เหลือจากการอนุมัติหลังจากก่อหนี้ผูกพันแล้ว</t>
  </si>
  <si>
    <t>คงเหลือเงินทุนสำรองเงินสะสมที่นำไปใช้ได้  ณ วันที่ 30  กันยายน  2565</t>
  </si>
  <si>
    <t>ยอดเงินสด เงินฝากธนาคาร และเงินฝากกระทรวงการคลัง ณ วันที่ 30  กันยายน 2565</t>
  </si>
  <si>
    <t>เงินสะสมที่ได้รับอนุมัติแล้วทั้งที่ไม่ได้ก่อหนี้ผูกพัน</t>
  </si>
  <si>
    <t>และก่อหนี้ผูกพันแล้วแต่ยังไม่บันทึกบัญชีเป็นหนี้สิน</t>
  </si>
  <si>
    <t>เงินสะสม ณ วันที่ 1 ตุลาคม 2563</t>
  </si>
  <si>
    <t>หักจ่ายเงินสะสม</t>
  </si>
  <si>
    <t>ปี 2564 (1,875,801.80*85%)</t>
  </si>
  <si>
    <t>ปี 2565 (1,733,812.94*85%)</t>
  </si>
  <si>
    <t>เงินทุนสำรองเงินสะสม ณ วันที่ 1 ตุลาคม 2563</t>
  </si>
  <si>
    <t>ปี 2564 (1,875,801.80*15%)</t>
  </si>
  <si>
    <t>ปี 2565 (1,733,812.94*15%)</t>
  </si>
  <si>
    <t>เงินเดือน สมาชิก</t>
  </si>
  <si>
    <t>เงินเดือน ประจำ</t>
  </si>
  <si>
    <t>รวม</t>
  </si>
  <si>
    <t>กันไว้ร้อยละ 10 ของงบประมาณรายจ่ายประจำปี</t>
  </si>
  <si>
    <t>สำหรับปี สิ้นสุดวันที่  30 กันยายน  2565</t>
  </si>
  <si>
    <t>ปี 2563</t>
  </si>
  <si>
    <t>3 ด</t>
  </si>
  <si>
    <t>สำหรับปี สิ้นสุดวันที่  30  กันยายน 2566</t>
  </si>
  <si>
    <t>หนี้สิน ณ วันที่ 30  กันยายน 2566</t>
  </si>
  <si>
    <t>เงินทุนสำรองเงินสะสม ณ วันที่ 30 กันยายน 2566</t>
  </si>
  <si>
    <t>คงเหลือเงินสะสมตามบัญชีเงินฝากธนาคาร ณ วันที่ 30 กันยายน 2566</t>
  </si>
  <si>
    <t>สำหรับปี สิ้นสุดวันที่  30 กันยายน  2566</t>
  </si>
  <si>
    <t>เงินสะสมตามบัญชีเงินฝากธนาคารที่นำไปใช้ ณ วันที่ 30 กันยายน 2566</t>
  </si>
  <si>
    <t>คงเหลือเงินทุนสำรองเงินสะสมที่นำไปใช้ได้  ณ วันที่ 30 กันยายน 2566</t>
  </si>
  <si>
    <t>เงินทุนสำรองเงินสะสมที่นำไปใช้ได้  ณ วันที่ 30 กันยายน 2566</t>
  </si>
  <si>
    <t>คงเหลือเงินทุนสำรองเงินสะสมที่นำไปใช้ได้  ณ วันที่ 30  กันยายน  2566</t>
  </si>
  <si>
    <t>ยอดเงินสด เงินฝากธนาคาร และเงินฝากกระทรวงการคลัง ณ วันที่ 30  กันยายน 2566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</si>
</sst>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[Red]\(#,##0.00\)"/>
    <numFmt numFmtId="188" formatCode="_(* #,##0.00_);_(* \(#,##0.00\);_(* &quot;-&quot;??_);_(@_)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u val="single"/>
      <sz val="15"/>
      <name val="TH SarabunPSK"/>
      <family val="2"/>
    </font>
    <font>
      <b/>
      <sz val="15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TH SarabunPSK"/>
      <family val="2"/>
    </font>
    <font>
      <sz val="15"/>
      <color indexed="10"/>
      <name val="TH SarabunPSK"/>
      <family val="2"/>
    </font>
    <font>
      <sz val="15"/>
      <color indexed="8"/>
      <name val="TH SarabunIT๙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IT๙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88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43" fontId="62" fillId="0" borderId="0" xfId="42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1" xfId="0" applyFont="1" applyBorder="1" applyAlignment="1">
      <alignment vertical="center" wrapText="1"/>
    </xf>
    <xf numFmtId="43" fontId="62" fillId="0" borderId="12" xfId="42" applyFont="1" applyBorder="1" applyAlignment="1">
      <alignment horizontal="right"/>
    </xf>
    <xf numFmtId="43" fontId="62" fillId="0" borderId="12" xfId="42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vertical="center" wrapText="1"/>
    </xf>
    <xf numFmtId="43" fontId="62" fillId="0" borderId="14" xfId="42" applyFont="1" applyBorder="1" applyAlignment="1">
      <alignment/>
    </xf>
    <xf numFmtId="43" fontId="62" fillId="0" borderId="0" xfId="0" applyNumberFormat="1" applyFont="1" applyAlignment="1">
      <alignment/>
    </xf>
    <xf numFmtId="43" fontId="62" fillId="0" borderId="14" xfId="42" applyFont="1" applyBorder="1" applyAlignment="1">
      <alignment vertical="center" wrapText="1"/>
    </xf>
    <xf numFmtId="43" fontId="62" fillId="0" borderId="0" xfId="42" applyFont="1" applyAlignment="1">
      <alignment vertical="center" wrapText="1"/>
    </xf>
    <xf numFmtId="43" fontId="62" fillId="0" borderId="15" xfId="42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vertical="center" wrapText="1"/>
    </xf>
    <xf numFmtId="43" fontId="63" fillId="0" borderId="14" xfId="42" applyFont="1" applyBorder="1" applyAlignment="1">
      <alignment/>
    </xf>
    <xf numFmtId="43" fontId="63" fillId="0" borderId="16" xfId="42" applyFont="1" applyBorder="1" applyAlignment="1">
      <alignment/>
    </xf>
    <xf numFmtId="0" fontId="63" fillId="0" borderId="0" xfId="0" applyFont="1" applyAlignment="1">
      <alignment/>
    </xf>
    <xf numFmtId="43" fontId="63" fillId="0" borderId="0" xfId="42" applyFont="1" applyAlignment="1">
      <alignment/>
    </xf>
    <xf numFmtId="0" fontId="64" fillId="0" borderId="0" xfId="0" applyFont="1" applyBorder="1" applyAlignment="1">
      <alignment/>
    </xf>
    <xf numFmtId="43" fontId="63" fillId="0" borderId="0" xfId="0" applyNumberFormat="1" applyFont="1" applyAlignment="1">
      <alignment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8" xfId="0" applyFont="1" applyBorder="1" applyAlignment="1">
      <alignment vertical="center" wrapText="1"/>
    </xf>
    <xf numFmtId="0" fontId="64" fillId="0" borderId="0" xfId="0" applyFont="1" applyAlignment="1">
      <alignment/>
    </xf>
    <xf numFmtId="0" fontId="63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49" fontId="63" fillId="0" borderId="14" xfId="42" applyNumberFormat="1" applyFont="1" applyBorder="1" applyAlignment="1">
      <alignment/>
    </xf>
    <xf numFmtId="49" fontId="62" fillId="0" borderId="14" xfId="42" applyNumberFormat="1" applyFont="1" applyBorder="1" applyAlignment="1">
      <alignment/>
    </xf>
    <xf numFmtId="0" fontId="2" fillId="0" borderId="0" xfId="36">
      <alignment/>
      <protection/>
    </xf>
    <xf numFmtId="0" fontId="3" fillId="0" borderId="0" xfId="36" applyFont="1" applyAlignment="1">
      <alignment horizontal="right"/>
      <protection/>
    </xf>
    <xf numFmtId="0" fontId="3" fillId="0" borderId="0" xfId="36" applyFont="1" applyAlignment="1">
      <alignment horizontal="left"/>
      <protection/>
    </xf>
    <xf numFmtId="0" fontId="5" fillId="0" borderId="0" xfId="36" applyFont="1">
      <alignment/>
      <protection/>
    </xf>
    <xf numFmtId="0" fontId="2" fillId="0" borderId="0" xfId="36" applyFont="1">
      <alignment/>
      <protection/>
    </xf>
    <xf numFmtId="188" fontId="5" fillId="0" borderId="0" xfId="33" applyFont="1" applyAlignment="1">
      <alignment/>
    </xf>
    <xf numFmtId="0" fontId="5" fillId="0" borderId="0" xfId="36" applyFont="1" applyAlignment="1">
      <alignment horizontal="center"/>
      <protection/>
    </xf>
    <xf numFmtId="188" fontId="65" fillId="0" borderId="0" xfId="33" applyFont="1" applyFill="1" applyBorder="1" applyAlignment="1">
      <alignment/>
    </xf>
    <xf numFmtId="188" fontId="65" fillId="0" borderId="18" xfId="33" applyFont="1" applyBorder="1" applyAlignment="1">
      <alignment/>
    </xf>
    <xf numFmtId="43" fontId="5" fillId="0" borderId="0" xfId="36" applyNumberFormat="1" applyFont="1">
      <alignment/>
      <protection/>
    </xf>
    <xf numFmtId="188" fontId="65" fillId="0" borderId="0" xfId="33" applyFont="1" applyAlignment="1">
      <alignment/>
    </xf>
    <xf numFmtId="188" fontId="5" fillId="0" borderId="0" xfId="33" applyFont="1" applyBorder="1" applyAlignment="1">
      <alignment/>
    </xf>
    <xf numFmtId="0" fontId="5" fillId="0" borderId="0" xfId="36" applyFont="1" applyAlignment="1">
      <alignment horizontal="left"/>
      <protection/>
    </xf>
    <xf numFmtId="188" fontId="5" fillId="0" borderId="11" xfId="33" applyFont="1" applyBorder="1" applyAlignment="1">
      <alignment/>
    </xf>
    <xf numFmtId="0" fontId="6" fillId="0" borderId="0" xfId="36" applyFont="1" applyAlignment="1">
      <alignment horizontal="center"/>
      <protection/>
    </xf>
    <xf numFmtId="188" fontId="5" fillId="0" borderId="18" xfId="33" applyFont="1" applyBorder="1" applyAlignment="1">
      <alignment/>
    </xf>
    <xf numFmtId="188" fontId="5" fillId="0" borderId="18" xfId="36" applyNumberFormat="1" applyFont="1" applyBorder="1">
      <alignment/>
      <protection/>
    </xf>
    <xf numFmtId="188" fontId="5" fillId="0" borderId="0" xfId="36" applyNumberFormat="1" applyFont="1">
      <alignment/>
      <protection/>
    </xf>
    <xf numFmtId="188" fontId="3" fillId="0" borderId="19" xfId="33" applyFont="1" applyBorder="1" applyAlignment="1">
      <alignment/>
    </xf>
    <xf numFmtId="0" fontId="3" fillId="0" borderId="0" xfId="36" applyFont="1">
      <alignment/>
      <protection/>
    </xf>
    <xf numFmtId="0" fontId="7" fillId="0" borderId="0" xfId="36" applyFont="1">
      <alignment/>
      <protection/>
    </xf>
    <xf numFmtId="188" fontId="3" fillId="0" borderId="0" xfId="33" applyFont="1" applyBorder="1" applyAlignment="1">
      <alignment/>
    </xf>
    <xf numFmtId="0" fontId="65" fillId="0" borderId="0" xfId="36" applyFont="1">
      <alignment/>
      <protection/>
    </xf>
    <xf numFmtId="188" fontId="5" fillId="0" borderId="0" xfId="40" applyNumberFormat="1" applyFont="1" applyAlignment="1">
      <alignment/>
    </xf>
    <xf numFmtId="43" fontId="65" fillId="0" borderId="0" xfId="42" applyFont="1" applyAlignment="1">
      <alignment/>
    </xf>
    <xf numFmtId="0" fontId="7" fillId="0" borderId="0" xfId="36" applyFont="1" applyAlignment="1">
      <alignment horizontal="center"/>
      <protection/>
    </xf>
    <xf numFmtId="43" fontId="2" fillId="0" borderId="0" xfId="42" applyFont="1" applyAlignment="1">
      <alignment/>
    </xf>
    <xf numFmtId="0" fontId="9" fillId="0" borderId="0" xfId="36" applyFont="1" applyAlignment="1">
      <alignment horizontal="center"/>
      <protection/>
    </xf>
    <xf numFmtId="43" fontId="5" fillId="0" borderId="0" xfId="42" applyFont="1" applyAlignment="1">
      <alignment/>
    </xf>
    <xf numFmtId="0" fontId="7" fillId="0" borderId="0" xfId="48" applyFont="1" applyAlignment="1">
      <alignment vertical="center"/>
      <protection/>
    </xf>
    <xf numFmtId="0" fontId="62" fillId="0" borderId="0" xfId="48" applyFont="1" applyAlignment="1">
      <alignment vertical="center"/>
      <protection/>
    </xf>
    <xf numFmtId="188" fontId="66" fillId="0" borderId="19" xfId="48" applyNumberFormat="1" applyFont="1" applyBorder="1" applyAlignment="1">
      <alignment vertical="center"/>
      <protection/>
    </xf>
    <xf numFmtId="0" fontId="67" fillId="0" borderId="0" xfId="48" applyFont="1" applyAlignment="1">
      <alignment horizontal="center" vertical="center"/>
      <protection/>
    </xf>
    <xf numFmtId="43" fontId="62" fillId="0" borderId="0" xfId="41" applyFont="1" applyBorder="1" applyAlignment="1">
      <alignment vertical="center"/>
    </xf>
    <xf numFmtId="0" fontId="68" fillId="0" borderId="0" xfId="0" applyFont="1" applyAlignment="1">
      <alignment/>
    </xf>
    <xf numFmtId="43" fontId="68" fillId="0" borderId="0" xfId="42" applyFont="1" applyAlignment="1">
      <alignment/>
    </xf>
    <xf numFmtId="43" fontId="68" fillId="0" borderId="0" xfId="0" applyNumberFormat="1" applyFont="1" applyAlignment="1">
      <alignment/>
    </xf>
    <xf numFmtId="0" fontId="10" fillId="0" borderId="0" xfId="36" applyFont="1">
      <alignment/>
      <protection/>
    </xf>
    <xf numFmtId="188" fontId="10" fillId="0" borderId="0" xfId="33" applyFont="1" applyAlignment="1">
      <alignment/>
    </xf>
    <xf numFmtId="43" fontId="10" fillId="0" borderId="0" xfId="42" applyFont="1" applyAlignment="1">
      <alignment/>
    </xf>
    <xf numFmtId="43" fontId="10" fillId="0" borderId="18" xfId="42" applyFont="1" applyBorder="1" applyAlignment="1">
      <alignment/>
    </xf>
    <xf numFmtId="0" fontId="10" fillId="0" borderId="0" xfId="36" applyFont="1" applyAlignment="1">
      <alignment horizontal="center"/>
      <protection/>
    </xf>
    <xf numFmtId="188" fontId="69" fillId="0" borderId="0" xfId="33" applyFont="1" applyFill="1" applyBorder="1" applyAlignment="1">
      <alignment/>
    </xf>
    <xf numFmtId="0" fontId="10" fillId="0" borderId="0" xfId="36" applyFont="1" applyAlignment="1">
      <alignment horizontal="left"/>
      <protection/>
    </xf>
    <xf numFmtId="43" fontId="10" fillId="0" borderId="0" xfId="36" applyNumberFormat="1" applyFont="1">
      <alignment/>
      <protection/>
    </xf>
    <xf numFmtId="0" fontId="11" fillId="0" borderId="0" xfId="36" applyFont="1" applyAlignment="1">
      <alignment horizontal="center"/>
      <protection/>
    </xf>
    <xf numFmtId="188" fontId="69" fillId="0" borderId="0" xfId="33" applyFont="1" applyBorder="1" applyAlignment="1">
      <alignment/>
    </xf>
    <xf numFmtId="188" fontId="69" fillId="0" borderId="0" xfId="33" applyFont="1" applyAlignment="1">
      <alignment/>
    </xf>
    <xf numFmtId="188" fontId="10" fillId="0" borderId="0" xfId="33" applyFont="1" applyBorder="1" applyAlignment="1">
      <alignment/>
    </xf>
    <xf numFmtId="188" fontId="10" fillId="0" borderId="18" xfId="33" applyFont="1" applyBorder="1" applyAlignment="1">
      <alignment/>
    </xf>
    <xf numFmtId="188" fontId="10" fillId="0" borderId="0" xfId="36" applyNumberFormat="1" applyFont="1">
      <alignment/>
      <protection/>
    </xf>
    <xf numFmtId="188" fontId="12" fillId="0" borderId="19" xfId="33" applyFont="1" applyBorder="1" applyAlignment="1">
      <alignment/>
    </xf>
    <xf numFmtId="43" fontId="10" fillId="0" borderId="0" xfId="42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43" fontId="10" fillId="0" borderId="11" xfId="42" applyFont="1" applyBorder="1" applyAlignment="1">
      <alignment/>
    </xf>
    <xf numFmtId="188" fontId="10" fillId="0" borderId="19" xfId="33" applyFon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72" fillId="0" borderId="0" xfId="0" applyFont="1" applyAlignment="1">
      <alignment/>
    </xf>
    <xf numFmtId="43" fontId="72" fillId="0" borderId="0" xfId="42" applyFont="1" applyAlignment="1">
      <alignment/>
    </xf>
    <xf numFmtId="43" fontId="72" fillId="0" borderId="0" xfId="0" applyNumberFormat="1" applyFont="1" applyAlignment="1">
      <alignment/>
    </xf>
    <xf numFmtId="43" fontId="73" fillId="0" borderId="0" xfId="0" applyNumberFormat="1" applyFont="1" applyAlignment="1">
      <alignment/>
    </xf>
    <xf numFmtId="0" fontId="4" fillId="0" borderId="0" xfId="36" applyFont="1" applyAlignment="1">
      <alignment horizontal="center"/>
      <protection/>
    </xf>
    <xf numFmtId="0" fontId="5" fillId="0" borderId="0" xfId="36" applyFont="1" applyAlignment="1">
      <alignment horizontal="left"/>
      <protection/>
    </xf>
    <xf numFmtId="0" fontId="62" fillId="0" borderId="0" xfId="0" applyFont="1" applyAlignment="1">
      <alignment horizontal="center"/>
    </xf>
    <xf numFmtId="43" fontId="74" fillId="0" borderId="0" xfId="42" applyFont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4" xfId="33"/>
    <cellStyle name="Followed Hyperlink" xfId="34"/>
    <cellStyle name="Hyperlink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เครื่องหมายจุลภาค 2" xfId="40"/>
    <cellStyle name="เครื่องหมายจุลภาค 3" xfId="41"/>
    <cellStyle name="Comma" xfId="42"/>
    <cellStyle name="Comma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3">
      <selection activeCell="B6" sqref="B6"/>
    </sheetView>
  </sheetViews>
  <sheetFormatPr defaultColWidth="9.140625" defaultRowHeight="15"/>
  <cols>
    <col min="1" max="2" width="3.7109375" style="68" customWidth="1"/>
    <col min="3" max="4" width="8.8515625" style="68" customWidth="1"/>
    <col min="5" max="5" width="9.00390625" style="68" customWidth="1"/>
    <col min="6" max="6" width="27.8515625" style="68" customWidth="1"/>
    <col min="7" max="7" width="11.7109375" style="68" customWidth="1"/>
    <col min="8" max="8" width="1.57421875" style="68" customWidth="1"/>
    <col min="9" max="9" width="12.8515625" style="68" customWidth="1"/>
    <col min="10" max="11" width="8.8515625" style="68" customWidth="1"/>
    <col min="12" max="12" width="17.57421875" style="68" customWidth="1"/>
    <col min="13" max="13" width="21.28125" style="68" customWidth="1"/>
    <col min="14" max="16384" width="8.8515625" style="68" customWidth="1"/>
  </cols>
  <sheetData>
    <row r="1" spans="2:13" ht="21">
      <c r="B1" s="97" t="s">
        <v>78</v>
      </c>
      <c r="C1" s="97"/>
      <c r="D1" s="97"/>
      <c r="E1" s="97"/>
      <c r="F1" s="97"/>
      <c r="G1" s="97"/>
      <c r="H1" s="97"/>
      <c r="I1" s="97"/>
      <c r="M1" s="100">
        <v>865.75</v>
      </c>
    </row>
    <row r="2" spans="2:13" ht="21">
      <c r="B2" s="97" t="s">
        <v>48</v>
      </c>
      <c r="C2" s="97"/>
      <c r="D2" s="97"/>
      <c r="E2" s="97"/>
      <c r="F2" s="97"/>
      <c r="G2" s="97"/>
      <c r="H2" s="97"/>
      <c r="I2" s="97"/>
      <c r="M2" s="100">
        <v>151.94</v>
      </c>
    </row>
    <row r="3" spans="2:13" ht="21">
      <c r="B3" s="97" t="s">
        <v>150</v>
      </c>
      <c r="C3" s="97"/>
      <c r="D3" s="97"/>
      <c r="E3" s="97"/>
      <c r="F3" s="97"/>
      <c r="G3" s="97"/>
      <c r="H3" s="97"/>
      <c r="I3" s="97"/>
      <c r="M3" s="100">
        <v>4248.84</v>
      </c>
    </row>
    <row r="4" spans="2:13" ht="18">
      <c r="B4" s="36"/>
      <c r="C4" s="36"/>
      <c r="D4" s="36"/>
      <c r="E4" s="36"/>
      <c r="F4" s="36"/>
      <c r="G4" s="36"/>
      <c r="H4" s="36"/>
      <c r="I4" s="36"/>
      <c r="M4" s="100">
        <v>748453.98</v>
      </c>
    </row>
    <row r="5" spans="2:13" ht="21">
      <c r="B5" s="71" t="s">
        <v>159</v>
      </c>
      <c r="C5" s="71"/>
      <c r="D5" s="71"/>
      <c r="E5" s="71"/>
      <c r="F5" s="71"/>
      <c r="G5" s="71"/>
      <c r="H5" s="71"/>
      <c r="I5" s="72">
        <v>16038345.2</v>
      </c>
      <c r="J5" s="2"/>
      <c r="K5" s="2"/>
      <c r="L5" s="2"/>
      <c r="M5" s="100">
        <v>68779.83</v>
      </c>
    </row>
    <row r="6" spans="2:13" ht="21">
      <c r="B6" s="71" t="s">
        <v>3</v>
      </c>
      <c r="C6" s="71" t="s">
        <v>151</v>
      </c>
      <c r="D6" s="71"/>
      <c r="E6" s="71"/>
      <c r="F6" s="71"/>
      <c r="G6" s="73">
        <v>2594456.79</v>
      </c>
      <c r="H6" s="71"/>
      <c r="I6" s="72"/>
      <c r="J6" s="2"/>
      <c r="K6" s="2"/>
      <c r="L6" s="2"/>
      <c r="M6" s="100">
        <v>279925</v>
      </c>
    </row>
    <row r="7" spans="2:13" ht="21">
      <c r="B7" s="71"/>
      <c r="C7" s="71" t="s">
        <v>152</v>
      </c>
      <c r="D7" s="71"/>
      <c r="E7" s="71"/>
      <c r="F7" s="71"/>
      <c r="G7" s="74">
        <v>5625593.96</v>
      </c>
      <c r="H7" s="71"/>
      <c r="I7" s="74">
        <f>SUM(G6:G7)</f>
        <v>8220050.75</v>
      </c>
      <c r="J7" s="2"/>
      <c r="K7" s="2"/>
      <c r="L7" s="2"/>
      <c r="M7" s="100">
        <v>1317363.58</v>
      </c>
    </row>
    <row r="8" spans="2:14" ht="21">
      <c r="B8" s="77" t="s">
        <v>153</v>
      </c>
      <c r="C8" s="71"/>
      <c r="D8" s="71"/>
      <c r="E8" s="71"/>
      <c r="F8" s="71"/>
      <c r="G8" s="76"/>
      <c r="H8" s="71"/>
      <c r="I8" s="78">
        <f>+I5-I7</f>
        <v>7818294.449999999</v>
      </c>
      <c r="J8" s="2"/>
      <c r="K8" s="2"/>
      <c r="L8" s="2"/>
      <c r="M8" s="100">
        <v>52362.87</v>
      </c>
      <c r="N8" s="68">
        <v>110000</v>
      </c>
    </row>
    <row r="9" spans="2:14" ht="21">
      <c r="B9" s="79" t="s">
        <v>3</v>
      </c>
      <c r="C9" s="71" t="s">
        <v>84</v>
      </c>
      <c r="D9" s="71"/>
      <c r="E9" s="71"/>
      <c r="F9" s="71"/>
      <c r="G9" s="80">
        <v>1568600</v>
      </c>
      <c r="H9" s="78"/>
      <c r="I9" s="71"/>
      <c r="J9" s="2"/>
      <c r="K9" s="2"/>
      <c r="L9" s="2"/>
      <c r="M9" s="100">
        <v>122305</v>
      </c>
      <c r="N9" s="68">
        <v>542425</v>
      </c>
    </row>
    <row r="10" spans="2:14" ht="21">
      <c r="B10" s="71"/>
      <c r="C10" s="71" t="s">
        <v>127</v>
      </c>
      <c r="D10" s="71"/>
      <c r="E10" s="71"/>
      <c r="F10" s="71"/>
      <c r="G10" s="72"/>
      <c r="H10" s="81"/>
      <c r="I10" s="71"/>
      <c r="J10" s="2"/>
      <c r="K10" s="2"/>
      <c r="L10" s="2"/>
      <c r="M10" s="100">
        <f>SUM(M1:M9)</f>
        <v>2594456.79</v>
      </c>
      <c r="N10" s="69">
        <f>SUM(N8:N9)</f>
        <v>652425</v>
      </c>
    </row>
    <row r="11" spans="2:13" ht="21">
      <c r="B11" s="71"/>
      <c r="C11" s="71" t="s">
        <v>134</v>
      </c>
      <c r="D11" s="71"/>
      <c r="E11" s="71"/>
      <c r="F11" s="71"/>
      <c r="G11" s="72">
        <v>0</v>
      </c>
      <c r="H11" s="82"/>
      <c r="I11" s="82"/>
      <c r="J11" s="2"/>
      <c r="K11" s="2"/>
      <c r="L11" s="2"/>
      <c r="M11" s="100"/>
    </row>
    <row r="12" spans="2:13" ht="21">
      <c r="B12" s="71"/>
      <c r="C12" s="71" t="s">
        <v>135</v>
      </c>
      <c r="D12" s="71"/>
      <c r="E12" s="71"/>
      <c r="F12" s="71"/>
      <c r="G12" s="72"/>
      <c r="H12" s="82"/>
      <c r="I12" s="82"/>
      <c r="J12" s="2"/>
      <c r="K12" s="2"/>
      <c r="L12" s="2"/>
      <c r="M12" s="100"/>
    </row>
    <row r="13" spans="2:13" ht="21">
      <c r="B13" s="71"/>
      <c r="C13" s="77" t="s">
        <v>87</v>
      </c>
      <c r="D13" s="77"/>
      <c r="E13" s="77"/>
      <c r="F13" s="71"/>
      <c r="G13" s="83">
        <v>0</v>
      </c>
      <c r="H13" s="82"/>
      <c r="I13" s="82">
        <f>SUM(G9:G13)</f>
        <v>1568600</v>
      </c>
      <c r="J13" s="2"/>
      <c r="K13" s="2"/>
      <c r="L13" s="2"/>
      <c r="M13" s="100"/>
    </row>
    <row r="14" spans="2:13" ht="21" thickBot="1">
      <c r="B14" s="71" t="s">
        <v>122</v>
      </c>
      <c r="C14" s="71"/>
      <c r="D14" s="71"/>
      <c r="E14" s="71"/>
      <c r="F14" s="71"/>
      <c r="G14" s="72"/>
      <c r="H14" s="84"/>
      <c r="I14" s="85">
        <f>+I8-I13</f>
        <v>6249694.449999999</v>
      </c>
      <c r="J14" s="54"/>
      <c r="K14" s="54"/>
      <c r="L14" s="54"/>
      <c r="M14" s="20">
        <v>1963049.93</v>
      </c>
    </row>
    <row r="15" spans="2:9" ht="21" thickTop="1">
      <c r="B15" s="64"/>
      <c r="C15" s="64"/>
      <c r="D15" s="64"/>
      <c r="E15" s="64"/>
      <c r="F15" s="64"/>
      <c r="G15" s="64"/>
      <c r="H15" s="64"/>
      <c r="I15" s="64"/>
    </row>
    <row r="16" spans="2:9" ht="21">
      <c r="B16" s="97" t="s">
        <v>98</v>
      </c>
      <c r="C16" s="97"/>
      <c r="D16" s="97"/>
      <c r="E16" s="97"/>
      <c r="F16" s="97"/>
      <c r="G16" s="97"/>
      <c r="H16" s="97"/>
      <c r="I16" s="97"/>
    </row>
    <row r="17" spans="2:9" ht="21">
      <c r="B17" s="97" t="s">
        <v>48</v>
      </c>
      <c r="C17" s="97"/>
      <c r="D17" s="97"/>
      <c r="E17" s="97"/>
      <c r="F17" s="97"/>
      <c r="G17" s="97"/>
      <c r="H17" s="97"/>
      <c r="I17" s="97"/>
    </row>
    <row r="18" spans="2:9" ht="21">
      <c r="B18" s="97" t="s">
        <v>154</v>
      </c>
      <c r="C18" s="97"/>
      <c r="D18" s="97"/>
      <c r="E18" s="97"/>
      <c r="F18" s="97"/>
      <c r="G18" s="97"/>
      <c r="H18" s="97"/>
      <c r="I18" s="97"/>
    </row>
    <row r="19" spans="2:14" ht="18">
      <c r="B19" s="36"/>
      <c r="C19" s="36"/>
      <c r="D19" s="36"/>
      <c r="E19" s="36"/>
      <c r="F19" s="36"/>
      <c r="G19" s="36"/>
      <c r="H19" s="36"/>
      <c r="I19" s="36"/>
      <c r="K19" s="93"/>
      <c r="L19" s="93"/>
      <c r="M19" s="93"/>
      <c r="N19" s="93"/>
    </row>
    <row r="20" spans="2:14" ht="19.5">
      <c r="B20" s="71" t="s">
        <v>155</v>
      </c>
      <c r="C20" s="71"/>
      <c r="D20" s="71"/>
      <c r="E20" s="71"/>
      <c r="F20" s="71"/>
      <c r="G20" s="71"/>
      <c r="H20" s="71"/>
      <c r="I20" s="72">
        <f>+I14</f>
        <v>6249694.449999999</v>
      </c>
      <c r="K20" s="93"/>
      <c r="L20" s="93"/>
      <c r="M20" s="93"/>
      <c r="N20" s="93"/>
    </row>
    <row r="21" spans="2:14" ht="19.5">
      <c r="B21" s="71" t="s">
        <v>3</v>
      </c>
      <c r="C21" s="71" t="s">
        <v>100</v>
      </c>
      <c r="D21" s="71"/>
      <c r="E21" s="71"/>
      <c r="F21" s="71"/>
      <c r="G21" s="71"/>
      <c r="H21" s="71"/>
      <c r="I21" s="72">
        <v>6362675</v>
      </c>
      <c r="K21" s="93"/>
      <c r="L21" s="93" t="s">
        <v>143</v>
      </c>
      <c r="M21" s="94">
        <v>149460</v>
      </c>
      <c r="N21" s="93"/>
    </row>
    <row r="22" spans="2:14" ht="19.5">
      <c r="B22" s="77" t="s">
        <v>101</v>
      </c>
      <c r="C22" s="71"/>
      <c r="D22" s="71"/>
      <c r="E22" s="71"/>
      <c r="F22" s="71"/>
      <c r="G22" s="71"/>
      <c r="H22" s="71"/>
      <c r="I22" s="83">
        <f>+I20-I21</f>
        <v>-112980.55000000075</v>
      </c>
      <c r="K22" s="93"/>
      <c r="L22" s="93" t="s">
        <v>144</v>
      </c>
      <c r="M22" s="94">
        <v>785615</v>
      </c>
      <c r="N22" s="93"/>
    </row>
    <row r="23" spans="2:14" ht="19.5">
      <c r="B23" s="79" t="s">
        <v>3</v>
      </c>
      <c r="C23" s="71" t="s">
        <v>102</v>
      </c>
      <c r="D23" s="71"/>
      <c r="E23" s="71"/>
      <c r="F23" s="71"/>
      <c r="G23" s="73">
        <v>0</v>
      </c>
      <c r="H23" s="71"/>
      <c r="I23" s="72"/>
      <c r="K23" s="93"/>
      <c r="L23" s="93" t="s">
        <v>145</v>
      </c>
      <c r="M23" s="94">
        <f>SUM(M21:M22)</f>
        <v>935075</v>
      </c>
      <c r="N23" s="93"/>
    </row>
    <row r="24" spans="2:14" ht="19.5">
      <c r="B24" s="71"/>
      <c r="C24" s="71" t="s">
        <v>103</v>
      </c>
      <c r="D24" s="71"/>
      <c r="E24" s="71"/>
      <c r="F24" s="71"/>
      <c r="G24" s="73">
        <v>0</v>
      </c>
      <c r="H24" s="71"/>
      <c r="I24" s="72"/>
      <c r="K24" s="93"/>
      <c r="L24" s="93" t="s">
        <v>115</v>
      </c>
      <c r="M24" s="94">
        <f>+M23*3</f>
        <v>2805225</v>
      </c>
      <c r="N24" s="93"/>
    </row>
    <row r="25" spans="2:14" ht="19.5">
      <c r="B25" s="71"/>
      <c r="C25" s="71" t="s">
        <v>104</v>
      </c>
      <c r="D25" s="71"/>
      <c r="E25" s="71"/>
      <c r="F25" s="71"/>
      <c r="G25" s="74">
        <v>0</v>
      </c>
      <c r="H25" s="71"/>
      <c r="I25" s="72">
        <f>SUM(G23:G25)</f>
        <v>0</v>
      </c>
      <c r="K25" s="93"/>
      <c r="L25" s="93" t="s">
        <v>116</v>
      </c>
      <c r="M25" s="94">
        <v>0</v>
      </c>
      <c r="N25" s="93"/>
    </row>
    <row r="26" spans="2:14" ht="19.5">
      <c r="B26" s="75" t="s">
        <v>91</v>
      </c>
      <c r="C26" s="71" t="s">
        <v>105</v>
      </c>
      <c r="D26" s="71"/>
      <c r="E26" s="71"/>
      <c r="F26" s="71"/>
      <c r="G26" s="89">
        <v>0</v>
      </c>
      <c r="H26" s="71"/>
      <c r="I26" s="72"/>
      <c r="K26" s="93"/>
      <c r="L26" s="93" t="s">
        <v>117</v>
      </c>
      <c r="M26" s="94">
        <f>6000+6000+4800+2500+4000+3600+5000+3000+4000</f>
        <v>38900</v>
      </c>
      <c r="N26" s="93">
        <f>+M26*3</f>
        <v>116700</v>
      </c>
    </row>
    <row r="27" spans="2:14" ht="19.5">
      <c r="B27" s="71"/>
      <c r="C27" s="77" t="s">
        <v>106</v>
      </c>
      <c r="D27" s="71"/>
      <c r="E27" s="71"/>
      <c r="F27" s="71"/>
      <c r="G27" s="74">
        <v>0</v>
      </c>
      <c r="H27" s="71"/>
      <c r="I27" s="83">
        <f>SUM(G26:G27)</f>
        <v>0</v>
      </c>
      <c r="K27" s="93"/>
      <c r="L27" s="93"/>
      <c r="M27" s="95">
        <f>+M24+M25</f>
        <v>2805225</v>
      </c>
      <c r="N27" s="95">
        <f>+N26+M27</f>
        <v>2921925</v>
      </c>
    </row>
    <row r="28" spans="2:14" ht="20.25" thickBot="1">
      <c r="B28" s="71" t="s">
        <v>107</v>
      </c>
      <c r="C28" s="71"/>
      <c r="D28" s="71"/>
      <c r="E28" s="71"/>
      <c r="F28" s="71"/>
      <c r="G28" s="71"/>
      <c r="H28" s="71"/>
      <c r="I28" s="90">
        <f>+I20-I21-I25+I27</f>
        <v>-112980.55000000075</v>
      </c>
      <c r="K28" s="93"/>
      <c r="L28" s="93" t="s">
        <v>146</v>
      </c>
      <c r="M28" s="94"/>
      <c r="N28" s="95">
        <f>+N27+M30</f>
        <v>6362675</v>
      </c>
    </row>
    <row r="29" spans="2:14" ht="20.25" thickTop="1">
      <c r="B29" s="71"/>
      <c r="C29" s="71"/>
      <c r="D29" s="71"/>
      <c r="E29" s="71"/>
      <c r="F29" s="71"/>
      <c r="G29" s="71"/>
      <c r="H29" s="71"/>
      <c r="I29" s="72"/>
      <c r="K29" s="93"/>
      <c r="L29" s="93"/>
      <c r="M29" s="94">
        <v>34407500</v>
      </c>
      <c r="N29" s="93"/>
    </row>
    <row r="30" spans="11:14" ht="15">
      <c r="K30" s="93"/>
      <c r="L30" s="93"/>
      <c r="M30" s="94">
        <f>+M29*10/100</f>
        <v>3440750</v>
      </c>
      <c r="N30" s="93"/>
    </row>
    <row r="31" spans="1:14" ht="18.75">
      <c r="A31" s="87" t="s">
        <v>95</v>
      </c>
      <c r="F31" s="87" t="s">
        <v>93</v>
      </c>
      <c r="K31" s="93"/>
      <c r="L31" s="93"/>
      <c r="M31" s="96">
        <f>+M27+M30</f>
        <v>6245975</v>
      </c>
      <c r="N31" s="93"/>
    </row>
    <row r="32" spans="1:6" ht="18.75">
      <c r="A32" s="87" t="s">
        <v>92</v>
      </c>
      <c r="F32" s="87" t="s">
        <v>94</v>
      </c>
    </row>
    <row r="33" spans="3:6" ht="19.5">
      <c r="C33" s="88" t="s">
        <v>96</v>
      </c>
      <c r="F33" s="88" t="s">
        <v>97</v>
      </c>
    </row>
  </sheetData>
  <sheetProtection/>
  <mergeCells count="6">
    <mergeCell ref="B1:I1"/>
    <mergeCell ref="B2:I2"/>
    <mergeCell ref="B3:I3"/>
    <mergeCell ref="B16:I16"/>
    <mergeCell ref="B17:I17"/>
    <mergeCell ref="B18:I18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zoomScale="85" zoomScaleNormal="85" zoomScalePageLayoutView="0" workbookViewId="0" topLeftCell="A1">
      <selection activeCell="D22" sqref="D22"/>
    </sheetView>
  </sheetViews>
  <sheetFormatPr defaultColWidth="9.00390625" defaultRowHeight="15"/>
  <cols>
    <col min="1" max="1" width="4.140625" style="2" customWidth="1"/>
    <col min="2" max="2" width="2.7109375" style="2" customWidth="1"/>
    <col min="3" max="3" width="45.8515625" style="30" customWidth="1"/>
    <col min="4" max="4" width="15.140625" style="1" customWidth="1"/>
    <col min="5" max="5" width="15.421875" style="1" customWidth="1"/>
    <col min="6" max="6" width="9.00390625" style="1" customWidth="1"/>
    <col min="7" max="7" width="15.57421875" style="2" customWidth="1"/>
    <col min="8" max="8" width="9.00390625" style="2" customWidth="1"/>
    <col min="9" max="9" width="10.57421875" style="2" bestFit="1" customWidth="1"/>
    <col min="10" max="11" width="9.00390625" style="2" customWidth="1"/>
    <col min="12" max="12" width="18.28125" style="2" customWidth="1"/>
    <col min="13" max="16384" width="9.00390625" style="2" customWidth="1"/>
  </cols>
  <sheetData>
    <row r="1" spans="1:6" ht="21">
      <c r="A1" s="99" t="s">
        <v>0</v>
      </c>
      <c r="B1" s="99"/>
      <c r="C1" s="99"/>
      <c r="D1" s="99"/>
      <c r="E1" s="99"/>
      <c r="F1" s="99"/>
    </row>
    <row r="2" spans="1:6" ht="21">
      <c r="A2" s="99" t="s">
        <v>47</v>
      </c>
      <c r="B2" s="99"/>
      <c r="C2" s="99"/>
      <c r="D2" s="99"/>
      <c r="E2" s="99"/>
      <c r="F2" s="99"/>
    </row>
    <row r="3" spans="1:6" ht="21">
      <c r="A3" s="99" t="s">
        <v>17</v>
      </c>
      <c r="B3" s="99"/>
      <c r="C3" s="99"/>
      <c r="D3" s="99"/>
      <c r="E3" s="99"/>
      <c r="F3" s="99"/>
    </row>
    <row r="4" spans="1:6" ht="21">
      <c r="A4" s="3" t="s">
        <v>1</v>
      </c>
      <c r="B4" s="4"/>
      <c r="C4" s="5"/>
      <c r="D4" s="6" t="s">
        <v>36</v>
      </c>
      <c r="E4" s="6" t="s">
        <v>36</v>
      </c>
      <c r="F4" s="7"/>
    </row>
    <row r="5" spans="1:6" ht="21">
      <c r="A5" s="8"/>
      <c r="B5" s="9" t="s">
        <v>18</v>
      </c>
      <c r="C5" s="10"/>
      <c r="D5" s="11"/>
      <c r="E5" s="11">
        <v>2227687.03</v>
      </c>
      <c r="F5" s="11"/>
    </row>
    <row r="6" spans="1:6" ht="21">
      <c r="A6" s="8"/>
      <c r="B6" s="9" t="s">
        <v>2</v>
      </c>
      <c r="C6" s="10"/>
      <c r="D6" s="11"/>
      <c r="E6" s="11"/>
      <c r="F6" s="11"/>
    </row>
    <row r="7" spans="1:6" ht="21">
      <c r="A7" s="8"/>
      <c r="B7" s="23" t="s">
        <v>3</v>
      </c>
      <c r="C7" s="10" t="s">
        <v>4</v>
      </c>
      <c r="D7" s="11">
        <v>0</v>
      </c>
      <c r="E7" s="11"/>
      <c r="F7" s="11"/>
    </row>
    <row r="8" spans="1:6" ht="21">
      <c r="A8" s="8"/>
      <c r="B8" s="9"/>
      <c r="C8" s="10" t="s">
        <v>13</v>
      </c>
      <c r="D8" s="11">
        <v>1860</v>
      </c>
      <c r="E8" s="11"/>
      <c r="F8" s="11"/>
    </row>
    <row r="9" spans="1:6" ht="21">
      <c r="A9" s="8"/>
      <c r="B9" s="9"/>
      <c r="C9" s="10" t="s">
        <v>14</v>
      </c>
      <c r="D9" s="11">
        <v>3233.71</v>
      </c>
      <c r="E9" s="11"/>
      <c r="F9" s="11"/>
    </row>
    <row r="10" spans="1:6" ht="21">
      <c r="A10" s="8"/>
      <c r="B10" s="9"/>
      <c r="C10" s="10" t="s">
        <v>5</v>
      </c>
      <c r="D10" s="13">
        <v>5000</v>
      </c>
      <c r="E10" s="11"/>
      <c r="F10" s="11"/>
    </row>
    <row r="11" spans="1:6" ht="21">
      <c r="A11" s="8"/>
      <c r="B11" s="9"/>
      <c r="C11" s="10" t="s">
        <v>6</v>
      </c>
      <c r="D11" s="11">
        <v>923339.05</v>
      </c>
      <c r="E11" s="11"/>
      <c r="F11" s="11"/>
    </row>
    <row r="12" spans="1:6" ht="21">
      <c r="A12" s="8"/>
      <c r="B12" s="9"/>
      <c r="C12" s="10" t="s">
        <v>7</v>
      </c>
      <c r="D12" s="11">
        <v>520000</v>
      </c>
      <c r="E12" s="11"/>
      <c r="F12" s="11"/>
    </row>
    <row r="13" spans="1:6" ht="21">
      <c r="A13" s="8"/>
      <c r="B13" s="9"/>
      <c r="C13" s="10" t="s">
        <v>16</v>
      </c>
      <c r="D13" s="11">
        <v>20658</v>
      </c>
      <c r="E13" s="11"/>
      <c r="F13" s="11"/>
    </row>
    <row r="14" spans="1:6" ht="42">
      <c r="A14" s="8"/>
      <c r="B14" s="9"/>
      <c r="C14" s="10" t="s">
        <v>15</v>
      </c>
      <c r="D14" s="15">
        <v>0</v>
      </c>
      <c r="E14" s="15">
        <f>SUM(D7:D14)</f>
        <v>1474090.76</v>
      </c>
      <c r="F14" s="11"/>
    </row>
    <row r="15" spans="1:12" s="21" customFormat="1" ht="21" thickBot="1">
      <c r="A15" s="16"/>
      <c r="B15" s="17" t="s">
        <v>19</v>
      </c>
      <c r="C15" s="18"/>
      <c r="D15" s="19"/>
      <c r="E15" s="20">
        <f>+E5-E14</f>
        <v>753596.2699999998</v>
      </c>
      <c r="F15" s="32" t="s">
        <v>21</v>
      </c>
      <c r="G15" s="24">
        <f>37520251.7-E15</f>
        <v>36766655.43</v>
      </c>
      <c r="I15" s="24">
        <f>+E15-2201935.32</f>
        <v>-1448339.05</v>
      </c>
      <c r="L15" s="22">
        <v>151500</v>
      </c>
    </row>
    <row r="16" spans="1:12" ht="21" thickTop="1">
      <c r="A16" s="8"/>
      <c r="B16" s="9"/>
      <c r="C16" s="10"/>
      <c r="D16" s="11"/>
      <c r="E16" s="11"/>
      <c r="F16" s="11"/>
      <c r="L16" s="1">
        <v>99400</v>
      </c>
    </row>
    <row r="17" spans="1:12" ht="21">
      <c r="A17" s="8" t="s">
        <v>8</v>
      </c>
      <c r="B17" s="9"/>
      <c r="C17" s="10"/>
      <c r="D17" s="11"/>
      <c r="E17" s="11"/>
      <c r="F17" s="11"/>
      <c r="L17" s="1">
        <v>99400</v>
      </c>
    </row>
    <row r="18" spans="1:12" ht="21">
      <c r="A18" s="8"/>
      <c r="B18" s="9" t="s">
        <v>20</v>
      </c>
      <c r="C18" s="10"/>
      <c r="D18" s="11"/>
      <c r="E18" s="11">
        <v>9267828.93</v>
      </c>
      <c r="F18" s="11"/>
      <c r="L18" s="1">
        <v>99400</v>
      </c>
    </row>
    <row r="19" spans="1:12" ht="21">
      <c r="A19" s="8"/>
      <c r="B19" s="9" t="s">
        <v>2</v>
      </c>
      <c r="C19" s="10"/>
      <c r="D19" s="11"/>
      <c r="E19" s="11"/>
      <c r="F19" s="11"/>
      <c r="L19" s="1">
        <v>99400</v>
      </c>
    </row>
    <row r="20" spans="1:12" ht="21">
      <c r="A20" s="8"/>
      <c r="B20" s="23" t="s">
        <v>3</v>
      </c>
      <c r="C20" s="10" t="s">
        <v>9</v>
      </c>
      <c r="D20" s="11">
        <f>926800+5000</f>
        <v>931800</v>
      </c>
      <c r="E20" s="11"/>
      <c r="F20" s="11"/>
      <c r="L20" s="1">
        <v>99400</v>
      </c>
    </row>
    <row r="21" spans="1:12" ht="21">
      <c r="A21" s="8"/>
      <c r="B21" s="9"/>
      <c r="C21" s="10" t="s">
        <v>10</v>
      </c>
      <c r="D21" s="11">
        <v>2890393.57</v>
      </c>
      <c r="E21" s="11"/>
      <c r="F21" s="11"/>
      <c r="L21" s="1">
        <v>99400</v>
      </c>
    </row>
    <row r="22" spans="1:12" ht="21">
      <c r="A22" s="8"/>
      <c r="B22" s="9"/>
      <c r="C22" s="10" t="s">
        <v>11</v>
      </c>
      <c r="D22" s="11">
        <v>4692039.09</v>
      </c>
      <c r="E22" s="11"/>
      <c r="F22" s="11"/>
      <c r="L22" s="1">
        <v>79400</v>
      </c>
    </row>
    <row r="23" spans="1:12" ht="21">
      <c r="A23" s="8"/>
      <c r="B23" s="9"/>
      <c r="C23" s="10" t="s">
        <v>12</v>
      </c>
      <c r="D23" s="15">
        <v>0</v>
      </c>
      <c r="E23" s="15">
        <f>SUM(D20:D23)</f>
        <v>8514232.66</v>
      </c>
      <c r="F23" s="11"/>
      <c r="L23" s="1">
        <v>99500</v>
      </c>
    </row>
    <row r="24" spans="1:12" s="21" customFormat="1" ht="21" thickBot="1">
      <c r="A24" s="16"/>
      <c r="B24" s="17" t="s">
        <v>19</v>
      </c>
      <c r="C24" s="18"/>
      <c r="D24" s="19"/>
      <c r="E24" s="20">
        <f>+E18-E23</f>
        <v>753596.2699999996</v>
      </c>
      <c r="F24" s="32" t="s">
        <v>22</v>
      </c>
      <c r="G24" s="24">
        <f>+E15-E24</f>
        <v>0</v>
      </c>
      <c r="I24" s="24">
        <f>+G24-20658</f>
        <v>-20658</v>
      </c>
      <c r="L24" s="24">
        <f>SUM(L15:L23)</f>
        <v>926800</v>
      </c>
    </row>
    <row r="25" spans="1:12" ht="21" thickTop="1">
      <c r="A25" s="8"/>
      <c r="B25" s="9"/>
      <c r="C25" s="10"/>
      <c r="D25" s="11"/>
      <c r="E25" s="11"/>
      <c r="F25" s="33"/>
      <c r="G25" s="12"/>
      <c r="L25" s="12">
        <f>+D20-L24</f>
        <v>5000</v>
      </c>
    </row>
    <row r="26" spans="1:6" ht="21">
      <c r="A26" s="3"/>
      <c r="B26" s="4"/>
      <c r="C26" s="5"/>
      <c r="D26" s="7"/>
      <c r="E26" s="7"/>
      <c r="F26" s="11"/>
    </row>
    <row r="27" spans="1:6" ht="21">
      <c r="A27" s="8" t="s">
        <v>23</v>
      </c>
      <c r="B27" s="9"/>
      <c r="C27" s="10"/>
      <c r="D27" s="11"/>
      <c r="E27" s="11"/>
      <c r="F27" s="11"/>
    </row>
    <row r="28" spans="1:6" ht="21">
      <c r="A28" s="8"/>
      <c r="B28" s="9" t="s">
        <v>24</v>
      </c>
      <c r="C28" s="10"/>
      <c r="D28" s="11"/>
      <c r="E28" s="11">
        <f>+E24</f>
        <v>753596.2699999996</v>
      </c>
      <c r="F28" s="11"/>
    </row>
    <row r="29" spans="1:6" ht="21">
      <c r="A29" s="8"/>
      <c r="B29" s="9" t="s">
        <v>25</v>
      </c>
      <c r="C29" s="10" t="s">
        <v>26</v>
      </c>
      <c r="D29" s="11">
        <v>0</v>
      </c>
      <c r="E29" s="11"/>
      <c r="F29" s="11"/>
    </row>
    <row r="30" spans="1:6" ht="21">
      <c r="A30" s="8"/>
      <c r="B30" s="9"/>
      <c r="C30" s="10" t="s">
        <v>27</v>
      </c>
      <c r="D30" s="11">
        <v>0</v>
      </c>
      <c r="E30" s="11"/>
      <c r="F30" s="11"/>
    </row>
    <row r="31" spans="1:6" ht="21">
      <c r="A31" s="8"/>
      <c r="B31" s="9"/>
      <c r="C31" s="10" t="s">
        <v>28</v>
      </c>
      <c r="D31" s="15">
        <v>0</v>
      </c>
      <c r="E31" s="15">
        <f>SUM(D29:D31)</f>
        <v>0</v>
      </c>
      <c r="F31" s="11"/>
    </row>
    <row r="32" spans="1:6" s="21" customFormat="1" ht="21" thickBot="1">
      <c r="A32" s="16"/>
      <c r="B32" s="17" t="s">
        <v>29</v>
      </c>
      <c r="C32" s="18"/>
      <c r="D32" s="19"/>
      <c r="E32" s="20">
        <f>+E28-E31</f>
        <v>753596.2699999996</v>
      </c>
      <c r="F32" s="19"/>
    </row>
    <row r="33" spans="1:6" ht="21" thickTop="1">
      <c r="A33" s="25"/>
      <c r="B33" s="26"/>
      <c r="C33" s="27"/>
      <c r="D33" s="15"/>
      <c r="E33" s="15"/>
      <c r="F33" s="15"/>
    </row>
    <row r="35" spans="1:5" ht="21">
      <c r="A35" s="28" t="s">
        <v>33</v>
      </c>
      <c r="C35" s="29" t="s">
        <v>34</v>
      </c>
      <c r="D35" s="22">
        <f>+D22</f>
        <v>4692039.09</v>
      </c>
      <c r="E35" s="1" t="s">
        <v>37</v>
      </c>
    </row>
    <row r="38" ht="21">
      <c r="G38" s="1"/>
    </row>
    <row r="39" spans="3:7" ht="21">
      <c r="C39" s="30" t="s">
        <v>40</v>
      </c>
      <c r="D39" s="31" t="s">
        <v>41</v>
      </c>
      <c r="G39" s="1"/>
    </row>
    <row r="40" spans="3:7" ht="21">
      <c r="C40" s="30" t="s">
        <v>42</v>
      </c>
      <c r="D40" s="31" t="s">
        <v>43</v>
      </c>
      <c r="G40" s="1"/>
    </row>
    <row r="41" spans="3:4" ht="21">
      <c r="C41" s="30" t="s">
        <v>44</v>
      </c>
      <c r="D41" s="31" t="s">
        <v>45</v>
      </c>
    </row>
  </sheetData>
  <sheetProtection/>
  <mergeCells count="3">
    <mergeCell ref="A1:F1"/>
    <mergeCell ref="A2:F2"/>
    <mergeCell ref="A3:F3"/>
  </mergeCells>
  <printOptions/>
  <pageMargins left="0.03937007874015748" right="0.03937007874015748" top="0.7480314960629921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="85" zoomScaleNormal="85" zoomScalePageLayoutView="0" workbookViewId="0" topLeftCell="A13">
      <selection activeCell="D35" sqref="D35"/>
    </sheetView>
  </sheetViews>
  <sheetFormatPr defaultColWidth="9.00390625" defaultRowHeight="15"/>
  <cols>
    <col min="1" max="1" width="4.140625" style="2" customWidth="1"/>
    <col min="2" max="2" width="2.7109375" style="2" customWidth="1"/>
    <col min="3" max="3" width="45.8515625" style="30" customWidth="1"/>
    <col min="4" max="4" width="15.140625" style="1" customWidth="1"/>
    <col min="5" max="5" width="15.421875" style="1" customWidth="1"/>
    <col min="6" max="6" width="9.00390625" style="1" customWidth="1"/>
    <col min="7" max="7" width="15.57421875" style="2" customWidth="1"/>
    <col min="8" max="16384" width="9.00390625" style="2" customWidth="1"/>
  </cols>
  <sheetData>
    <row r="1" spans="1:6" ht="21">
      <c r="A1" s="99" t="s">
        <v>0</v>
      </c>
      <c r="B1" s="99"/>
      <c r="C1" s="99"/>
      <c r="D1" s="99"/>
      <c r="E1" s="99"/>
      <c r="F1" s="99"/>
    </row>
    <row r="2" spans="1:6" ht="21">
      <c r="A2" s="99" t="s">
        <v>47</v>
      </c>
      <c r="B2" s="99"/>
      <c r="C2" s="99"/>
      <c r="D2" s="99"/>
      <c r="E2" s="99"/>
      <c r="F2" s="99"/>
    </row>
    <row r="3" spans="1:6" ht="21">
      <c r="A3" s="99" t="s">
        <v>17</v>
      </c>
      <c r="B3" s="99"/>
      <c r="C3" s="99"/>
      <c r="D3" s="99"/>
      <c r="E3" s="99"/>
      <c r="F3" s="99"/>
    </row>
    <row r="4" spans="1:6" ht="21">
      <c r="A4" s="3" t="s">
        <v>1</v>
      </c>
      <c r="B4" s="4"/>
      <c r="C4" s="5"/>
      <c r="D4" s="6" t="s">
        <v>36</v>
      </c>
      <c r="E4" s="6" t="s">
        <v>36</v>
      </c>
      <c r="F4" s="7"/>
    </row>
    <row r="5" spans="1:6" ht="21">
      <c r="A5" s="8"/>
      <c r="B5" s="9" t="s">
        <v>18</v>
      </c>
      <c r="C5" s="10"/>
      <c r="D5" s="11"/>
      <c r="E5" s="11">
        <v>44016587.88</v>
      </c>
      <c r="F5" s="11"/>
    </row>
    <row r="6" spans="1:6" ht="21">
      <c r="A6" s="8"/>
      <c r="B6" s="9" t="s">
        <v>2</v>
      </c>
      <c r="C6" s="10"/>
      <c r="D6" s="11"/>
      <c r="E6" s="11"/>
      <c r="F6" s="11"/>
    </row>
    <row r="7" spans="1:6" ht="21">
      <c r="A7" s="8"/>
      <c r="B7" s="23" t="s">
        <v>3</v>
      </c>
      <c r="C7" s="10" t="s">
        <v>4</v>
      </c>
      <c r="D7" s="11">
        <v>6469344.38</v>
      </c>
      <c r="E7" s="11"/>
      <c r="F7" s="11"/>
    </row>
    <row r="8" spans="1:6" ht="21">
      <c r="A8" s="8"/>
      <c r="B8" s="9"/>
      <c r="C8" s="10" t="s">
        <v>13</v>
      </c>
      <c r="D8" s="11">
        <v>600</v>
      </c>
      <c r="E8" s="11"/>
      <c r="F8" s="11"/>
    </row>
    <row r="9" spans="1:6" ht="21">
      <c r="A9" s="8"/>
      <c r="B9" s="9"/>
      <c r="C9" s="10" t="s">
        <v>14</v>
      </c>
      <c r="D9" s="11">
        <v>26391.8</v>
      </c>
      <c r="E9" s="11"/>
      <c r="F9" s="11"/>
    </row>
    <row r="10" spans="1:6" ht="21">
      <c r="A10" s="8"/>
      <c r="B10" s="9"/>
      <c r="C10" s="10" t="s">
        <v>5</v>
      </c>
      <c r="D10" s="13">
        <v>0</v>
      </c>
      <c r="E10" s="11"/>
      <c r="F10" s="11"/>
    </row>
    <row r="11" spans="1:6" ht="21">
      <c r="A11" s="8"/>
      <c r="B11" s="9"/>
      <c r="C11" s="10" t="s">
        <v>6</v>
      </c>
      <c r="D11" s="11">
        <v>0</v>
      </c>
      <c r="E11" s="11"/>
      <c r="F11" s="11"/>
    </row>
    <row r="12" spans="1:6" ht="21">
      <c r="A12" s="8"/>
      <c r="B12" s="9"/>
      <c r="C12" s="10" t="s">
        <v>7</v>
      </c>
      <c r="D12" s="11">
        <v>0</v>
      </c>
      <c r="E12" s="11"/>
      <c r="F12" s="11"/>
    </row>
    <row r="13" spans="1:6" ht="21">
      <c r="A13" s="8"/>
      <c r="B13" s="9"/>
      <c r="C13" s="10" t="s">
        <v>16</v>
      </c>
      <c r="D13" s="11">
        <v>0</v>
      </c>
      <c r="E13" s="11"/>
      <c r="F13" s="11"/>
    </row>
    <row r="14" spans="1:6" ht="42">
      <c r="A14" s="8"/>
      <c r="B14" s="9"/>
      <c r="C14" s="10" t="s">
        <v>15</v>
      </c>
      <c r="D14" s="15">
        <v>0</v>
      </c>
      <c r="E14" s="15">
        <f>SUM(D7:D14)</f>
        <v>6496336.18</v>
      </c>
      <c r="F14" s="11"/>
    </row>
    <row r="15" spans="1:7" s="21" customFormat="1" ht="21" thickBot="1">
      <c r="A15" s="16"/>
      <c r="B15" s="17" t="s">
        <v>19</v>
      </c>
      <c r="C15" s="18"/>
      <c r="D15" s="19"/>
      <c r="E15" s="20">
        <f>+E5-E14</f>
        <v>37520251.7</v>
      </c>
      <c r="F15" s="32" t="s">
        <v>21</v>
      </c>
      <c r="G15" s="24">
        <f>37520251.7-E15</f>
        <v>0</v>
      </c>
    </row>
    <row r="16" spans="1:6" ht="21" thickTop="1">
      <c r="A16" s="8"/>
      <c r="B16" s="9"/>
      <c r="C16" s="10"/>
      <c r="D16" s="11"/>
      <c r="E16" s="11"/>
      <c r="F16" s="11"/>
    </row>
    <row r="17" spans="1:6" ht="21">
      <c r="A17" s="8" t="s">
        <v>8</v>
      </c>
      <c r="B17" s="9"/>
      <c r="C17" s="10"/>
      <c r="D17" s="11"/>
      <c r="E17" s="11"/>
      <c r="F17" s="11"/>
    </row>
    <row r="18" spans="1:6" ht="21">
      <c r="A18" s="8"/>
      <c r="B18" s="9" t="s">
        <v>20</v>
      </c>
      <c r="C18" s="10"/>
      <c r="D18" s="11"/>
      <c r="E18" s="11">
        <f>61377986.66+700</f>
        <v>61378686.66</v>
      </c>
      <c r="F18" s="11"/>
    </row>
    <row r="19" spans="1:6" ht="21">
      <c r="A19" s="8"/>
      <c r="B19" s="9" t="s">
        <v>2</v>
      </c>
      <c r="C19" s="10"/>
      <c r="D19" s="11"/>
      <c r="E19" s="11"/>
      <c r="F19" s="11"/>
    </row>
    <row r="20" spans="1:6" ht="21">
      <c r="A20" s="8"/>
      <c r="B20" s="23" t="s">
        <v>3</v>
      </c>
      <c r="C20" s="10" t="s">
        <v>9</v>
      </c>
      <c r="D20" s="11">
        <v>8306000</v>
      </c>
      <c r="E20" s="11"/>
      <c r="F20" s="11"/>
    </row>
    <row r="21" spans="1:6" ht="21">
      <c r="A21" s="8"/>
      <c r="B21" s="9"/>
      <c r="C21" s="10" t="s">
        <v>10</v>
      </c>
      <c r="D21" s="11">
        <v>126100.42</v>
      </c>
      <c r="E21" s="11"/>
      <c r="F21" s="11"/>
    </row>
    <row r="22" spans="1:6" ht="21">
      <c r="A22" s="8"/>
      <c r="B22" s="9"/>
      <c r="C22" s="10" t="s">
        <v>11</v>
      </c>
      <c r="D22" s="11">
        <v>15426334.54</v>
      </c>
      <c r="E22" s="11"/>
      <c r="F22" s="11"/>
    </row>
    <row r="23" spans="1:6" ht="21">
      <c r="A23" s="8"/>
      <c r="B23" s="9"/>
      <c r="C23" s="10" t="s">
        <v>12</v>
      </c>
      <c r="D23" s="15">
        <v>0</v>
      </c>
      <c r="E23" s="15">
        <f>SUM(D20:D23)</f>
        <v>23858434.96</v>
      </c>
      <c r="F23" s="11"/>
    </row>
    <row r="24" spans="1:7" s="21" customFormat="1" ht="21" thickBot="1">
      <c r="A24" s="16"/>
      <c r="B24" s="17" t="s">
        <v>19</v>
      </c>
      <c r="C24" s="18"/>
      <c r="D24" s="19"/>
      <c r="E24" s="20">
        <f>+E18-E23</f>
        <v>37520251.699999996</v>
      </c>
      <c r="F24" s="32" t="s">
        <v>22</v>
      </c>
      <c r="G24" s="24">
        <f>+E15-E24</f>
        <v>0</v>
      </c>
    </row>
    <row r="25" spans="1:7" ht="21" thickTop="1">
      <c r="A25" s="8"/>
      <c r="B25" s="9"/>
      <c r="C25" s="10"/>
      <c r="D25" s="11"/>
      <c r="E25" s="11"/>
      <c r="F25" s="33"/>
      <c r="G25" s="12"/>
    </row>
    <row r="26" spans="1:6" ht="21">
      <c r="A26" s="3"/>
      <c r="B26" s="4"/>
      <c r="C26" s="5"/>
      <c r="D26" s="7"/>
      <c r="E26" s="7"/>
      <c r="F26" s="11"/>
    </row>
    <row r="27" spans="1:6" ht="21">
      <c r="A27" s="8" t="s">
        <v>23</v>
      </c>
      <c r="B27" s="9"/>
      <c r="C27" s="10"/>
      <c r="D27" s="11"/>
      <c r="E27" s="11"/>
      <c r="F27" s="11"/>
    </row>
    <row r="28" spans="1:6" ht="21">
      <c r="A28" s="8"/>
      <c r="B28" s="9" t="s">
        <v>24</v>
      </c>
      <c r="C28" s="10"/>
      <c r="D28" s="11"/>
      <c r="E28" s="11">
        <f>+E24</f>
        <v>37520251.699999996</v>
      </c>
      <c r="F28" s="11"/>
    </row>
    <row r="29" spans="1:6" ht="21">
      <c r="A29" s="8"/>
      <c r="B29" s="9" t="s">
        <v>25</v>
      </c>
      <c r="C29" s="10" t="s">
        <v>26</v>
      </c>
      <c r="D29" s="11">
        <v>0</v>
      </c>
      <c r="E29" s="11"/>
      <c r="F29" s="11"/>
    </row>
    <row r="30" spans="1:6" ht="21">
      <c r="A30" s="8"/>
      <c r="B30" s="9"/>
      <c r="C30" s="10" t="s">
        <v>27</v>
      </c>
      <c r="D30" s="11">
        <v>0</v>
      </c>
      <c r="E30" s="11"/>
      <c r="F30" s="11"/>
    </row>
    <row r="31" spans="1:6" ht="21">
      <c r="A31" s="8"/>
      <c r="B31" s="9"/>
      <c r="C31" s="10" t="s">
        <v>28</v>
      </c>
      <c r="D31" s="15">
        <v>0</v>
      </c>
      <c r="E31" s="15">
        <f>SUM(D29:D31)</f>
        <v>0</v>
      </c>
      <c r="F31" s="11"/>
    </row>
    <row r="32" spans="1:6" s="21" customFormat="1" ht="21" thickBot="1">
      <c r="A32" s="16"/>
      <c r="B32" s="17" t="s">
        <v>29</v>
      </c>
      <c r="C32" s="18"/>
      <c r="D32" s="19"/>
      <c r="E32" s="20">
        <f>+E28-E31</f>
        <v>37520251.699999996</v>
      </c>
      <c r="F32" s="19"/>
    </row>
    <row r="33" spans="1:6" ht="21" thickTop="1">
      <c r="A33" s="25"/>
      <c r="B33" s="26"/>
      <c r="C33" s="27"/>
      <c r="D33" s="15"/>
      <c r="E33" s="15"/>
      <c r="F33" s="15"/>
    </row>
    <row r="35" spans="1:5" ht="21">
      <c r="A35" s="28" t="s">
        <v>33</v>
      </c>
      <c r="C35" s="29" t="s">
        <v>34</v>
      </c>
      <c r="D35" s="22">
        <f>+D22</f>
        <v>15426334.54</v>
      </c>
      <c r="E35" s="1" t="s">
        <v>37</v>
      </c>
    </row>
    <row r="38" ht="21">
      <c r="G38" s="1"/>
    </row>
    <row r="39" spans="3:7" ht="21">
      <c r="C39" s="30" t="s">
        <v>40</v>
      </c>
      <c r="D39" s="31" t="s">
        <v>41</v>
      </c>
      <c r="G39" s="1"/>
    </row>
    <row r="40" spans="3:7" ht="21">
      <c r="C40" s="30" t="s">
        <v>42</v>
      </c>
      <c r="D40" s="31" t="s">
        <v>43</v>
      </c>
      <c r="G40" s="1"/>
    </row>
    <row r="41" spans="3:4" ht="21">
      <c r="C41" s="30" t="s">
        <v>44</v>
      </c>
      <c r="D41" s="31" t="s">
        <v>45</v>
      </c>
    </row>
  </sheetData>
  <sheetProtection/>
  <mergeCells count="3">
    <mergeCell ref="A1:F1"/>
    <mergeCell ref="A2:F2"/>
    <mergeCell ref="A3:F3"/>
  </mergeCells>
  <printOptions/>
  <pageMargins left="0.03937007874015748" right="0.03937007874015748" top="0.7480314960629921" bottom="0.551181102362204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I30" sqref="I30"/>
    </sheetView>
  </sheetViews>
  <sheetFormatPr defaultColWidth="9.00390625" defaultRowHeight="15"/>
  <cols>
    <col min="1" max="1" width="4.140625" style="2" customWidth="1"/>
    <col min="2" max="2" width="2.7109375" style="2" customWidth="1"/>
    <col min="3" max="3" width="45.8515625" style="30" customWidth="1"/>
    <col min="4" max="5" width="14.8515625" style="1" customWidth="1"/>
    <col min="6" max="6" width="9.00390625" style="1" customWidth="1"/>
    <col min="7" max="7" width="15.57421875" style="1" hidden="1" customWidth="1"/>
    <col min="8" max="8" width="13.8515625" style="2" hidden="1" customWidth="1"/>
    <col min="9" max="9" width="9.00390625" style="2" customWidth="1"/>
    <col min="10" max="10" width="12.421875" style="2" bestFit="1" customWidth="1"/>
    <col min="11" max="16384" width="9.00390625" style="2" customWidth="1"/>
  </cols>
  <sheetData>
    <row r="1" spans="1:6" ht="21">
      <c r="A1" s="99" t="s">
        <v>0</v>
      </c>
      <c r="B1" s="99"/>
      <c r="C1" s="99"/>
      <c r="D1" s="99"/>
      <c r="E1" s="99"/>
      <c r="F1" s="99"/>
    </row>
    <row r="2" spans="1:6" ht="21">
      <c r="A2" s="99" t="s">
        <v>46</v>
      </c>
      <c r="B2" s="99"/>
      <c r="C2" s="99"/>
      <c r="D2" s="99"/>
      <c r="E2" s="99"/>
      <c r="F2" s="99"/>
    </row>
    <row r="3" spans="1:6" ht="21">
      <c r="A3" s="99" t="s">
        <v>35</v>
      </c>
      <c r="B3" s="99"/>
      <c r="C3" s="99"/>
      <c r="D3" s="99"/>
      <c r="E3" s="99"/>
      <c r="F3" s="99"/>
    </row>
    <row r="4" spans="1:6" ht="21">
      <c r="A4" s="3" t="s">
        <v>1</v>
      </c>
      <c r="B4" s="4"/>
      <c r="C4" s="5"/>
      <c r="D4" s="6" t="s">
        <v>36</v>
      </c>
      <c r="E4" s="6" t="s">
        <v>36</v>
      </c>
      <c r="F4" s="7"/>
    </row>
    <row r="5" spans="1:8" ht="21">
      <c r="A5" s="8"/>
      <c r="B5" s="9" t="s">
        <v>18</v>
      </c>
      <c r="C5" s="10"/>
      <c r="D5" s="11"/>
      <c r="E5" s="11">
        <v>90242886.06</v>
      </c>
      <c r="F5" s="11"/>
      <c r="G5" s="2"/>
      <c r="H5" s="1">
        <f>44016587.88+39166198.18+7060100</f>
        <v>90242886.06</v>
      </c>
    </row>
    <row r="6" spans="1:8" ht="21">
      <c r="A6" s="8"/>
      <c r="B6" s="9" t="s">
        <v>2</v>
      </c>
      <c r="C6" s="10"/>
      <c r="D6" s="11"/>
      <c r="E6" s="11"/>
      <c r="F6" s="11"/>
      <c r="G6" s="2"/>
      <c r="H6" s="1"/>
    </row>
    <row r="7" spans="1:8" ht="21">
      <c r="A7" s="8"/>
      <c r="B7" s="23" t="s">
        <v>3</v>
      </c>
      <c r="C7" s="10" t="s">
        <v>4</v>
      </c>
      <c r="D7" s="11">
        <v>6469344.38</v>
      </c>
      <c r="E7" s="11"/>
      <c r="F7" s="11"/>
      <c r="G7" s="1">
        <v>6469344.38</v>
      </c>
      <c r="H7" s="1"/>
    </row>
    <row r="8" spans="1:8" ht="21">
      <c r="A8" s="8"/>
      <c r="B8" s="9"/>
      <c r="C8" s="10" t="s">
        <v>13</v>
      </c>
      <c r="D8" s="11">
        <v>600</v>
      </c>
      <c r="E8" s="11"/>
      <c r="F8" s="11"/>
      <c r="G8" s="1">
        <v>600</v>
      </c>
      <c r="H8" s="1"/>
    </row>
    <row r="9" spans="1:8" ht="21">
      <c r="A9" s="8"/>
      <c r="B9" s="9"/>
      <c r="C9" s="10" t="s">
        <v>14</v>
      </c>
      <c r="D9" s="11">
        <v>26391.8</v>
      </c>
      <c r="E9" s="11"/>
      <c r="F9" s="11"/>
      <c r="G9" s="1">
        <v>26391.8</v>
      </c>
      <c r="H9" s="1"/>
    </row>
    <row r="10" spans="1:8" ht="21">
      <c r="A10" s="8"/>
      <c r="B10" s="9"/>
      <c r="C10" s="10" t="s">
        <v>5</v>
      </c>
      <c r="D10" s="13">
        <v>0</v>
      </c>
      <c r="E10" s="11"/>
      <c r="F10" s="11"/>
      <c r="G10" s="14">
        <v>0</v>
      </c>
      <c r="H10" s="1"/>
    </row>
    <row r="11" spans="1:8" ht="21">
      <c r="A11" s="8"/>
      <c r="B11" s="9"/>
      <c r="C11" s="10" t="s">
        <v>6</v>
      </c>
      <c r="D11" s="11">
        <v>0</v>
      </c>
      <c r="E11" s="11"/>
      <c r="F11" s="11"/>
      <c r="G11" s="1">
        <v>0</v>
      </c>
      <c r="H11" s="1"/>
    </row>
    <row r="12" spans="1:8" ht="21">
      <c r="A12" s="8"/>
      <c r="B12" s="9"/>
      <c r="C12" s="10" t="s">
        <v>7</v>
      </c>
      <c r="D12" s="11">
        <v>0</v>
      </c>
      <c r="E12" s="11"/>
      <c r="F12" s="11"/>
      <c r="G12" s="1">
        <v>0</v>
      </c>
      <c r="H12" s="1"/>
    </row>
    <row r="13" spans="1:8" ht="21">
      <c r="A13" s="8"/>
      <c r="B13" s="9"/>
      <c r="C13" s="10" t="s">
        <v>16</v>
      </c>
      <c r="D13" s="11">
        <v>0</v>
      </c>
      <c r="E13" s="11"/>
      <c r="F13" s="11"/>
      <c r="G13" s="1">
        <v>0</v>
      </c>
      <c r="H13" s="1"/>
    </row>
    <row r="14" spans="1:8" ht="21">
      <c r="A14" s="8"/>
      <c r="B14" s="9"/>
      <c r="C14" s="10" t="s">
        <v>30</v>
      </c>
      <c r="D14" s="15">
        <v>39166198.18</v>
      </c>
      <c r="E14" s="15">
        <v>45662534.36</v>
      </c>
      <c r="F14" s="11"/>
      <c r="G14" s="1">
        <v>39166198.18</v>
      </c>
      <c r="H14" s="1">
        <f>SUM(G7:G14)</f>
        <v>45662534.36</v>
      </c>
    </row>
    <row r="15" spans="1:8" s="21" customFormat="1" ht="21" thickBot="1">
      <c r="A15" s="16"/>
      <c r="B15" s="17" t="s">
        <v>19</v>
      </c>
      <c r="C15" s="18"/>
      <c r="D15" s="19"/>
      <c r="E15" s="20">
        <v>44580351.7</v>
      </c>
      <c r="F15" s="32" t="s">
        <v>21</v>
      </c>
      <c r="H15" s="22">
        <f>+H5-H14</f>
        <v>44580351.7</v>
      </c>
    </row>
    <row r="16" spans="1:8" ht="21" thickTop="1">
      <c r="A16" s="8"/>
      <c r="B16" s="9"/>
      <c r="C16" s="10"/>
      <c r="D16" s="11"/>
      <c r="E16" s="11"/>
      <c r="F16" s="11"/>
      <c r="H16" s="1"/>
    </row>
    <row r="17" spans="1:8" ht="21">
      <c r="A17" s="8" t="s">
        <v>8</v>
      </c>
      <c r="B17" s="9"/>
      <c r="C17" s="10"/>
      <c r="D17" s="11"/>
      <c r="E17" s="11"/>
      <c r="F17" s="11"/>
      <c r="G17" s="2"/>
      <c r="H17" s="1"/>
    </row>
    <row r="18" spans="1:8" ht="21">
      <c r="A18" s="8"/>
      <c r="B18" s="9" t="s">
        <v>20</v>
      </c>
      <c r="C18" s="10"/>
      <c r="D18" s="11"/>
      <c r="E18" s="11">
        <v>61378686.66</v>
      </c>
      <c r="F18" s="11"/>
      <c r="G18" s="2"/>
      <c r="H18" s="1">
        <f>+E18</f>
        <v>61378686.66</v>
      </c>
    </row>
    <row r="19" spans="1:8" ht="21">
      <c r="A19" s="8"/>
      <c r="B19" s="9" t="s">
        <v>2</v>
      </c>
      <c r="C19" s="10"/>
      <c r="D19" s="11"/>
      <c r="E19" s="11"/>
      <c r="F19" s="11"/>
      <c r="G19" s="2"/>
      <c r="H19" s="1"/>
    </row>
    <row r="20" spans="1:10" ht="21">
      <c r="A20" s="8"/>
      <c r="B20" s="23" t="s">
        <v>3</v>
      </c>
      <c r="C20" s="10" t="s">
        <v>9</v>
      </c>
      <c r="D20" s="11">
        <v>0</v>
      </c>
      <c r="E20" s="11"/>
      <c r="F20" s="11"/>
      <c r="G20" s="1">
        <v>0</v>
      </c>
      <c r="H20" s="1"/>
      <c r="J20" s="12">
        <f>+E15-E24</f>
        <v>0</v>
      </c>
    </row>
    <row r="21" spans="1:8" ht="21">
      <c r="A21" s="8"/>
      <c r="B21" s="9"/>
      <c r="C21" s="10" t="s">
        <v>10</v>
      </c>
      <c r="D21" s="11">
        <v>126100.42</v>
      </c>
      <c r="E21" s="11"/>
      <c r="F21" s="11"/>
      <c r="G21" s="1">
        <v>126100.42</v>
      </c>
      <c r="H21" s="1"/>
    </row>
    <row r="22" spans="1:8" ht="21">
      <c r="A22" s="8"/>
      <c r="B22" s="9"/>
      <c r="C22" s="10" t="s">
        <v>11</v>
      </c>
      <c r="D22" s="11">
        <v>16672234.54</v>
      </c>
      <c r="E22" s="11"/>
      <c r="F22" s="11"/>
      <c r="G22" s="1">
        <f>15426334.54+1245900</f>
        <v>16672234.54</v>
      </c>
      <c r="H22" s="1"/>
    </row>
    <row r="23" spans="1:8" ht="21">
      <c r="A23" s="8"/>
      <c r="B23" s="9"/>
      <c r="C23" s="10" t="s">
        <v>12</v>
      </c>
      <c r="D23" s="15">
        <v>0</v>
      </c>
      <c r="E23" s="15">
        <v>16798334.96</v>
      </c>
      <c r="F23" s="11"/>
      <c r="G23" s="1">
        <v>0</v>
      </c>
      <c r="H23" s="1">
        <f>SUM(G20:G23)</f>
        <v>16798334.96</v>
      </c>
    </row>
    <row r="24" spans="1:10" s="21" customFormat="1" ht="21" thickBot="1">
      <c r="A24" s="16"/>
      <c r="B24" s="17" t="s">
        <v>19</v>
      </c>
      <c r="C24" s="18"/>
      <c r="D24" s="19"/>
      <c r="E24" s="20">
        <v>44580351.699999996</v>
      </c>
      <c r="F24" s="32" t="s">
        <v>22</v>
      </c>
      <c r="H24" s="22">
        <f>+H18-H23</f>
        <v>44580351.699999996</v>
      </c>
      <c r="J24" s="24">
        <f>+H15-H24</f>
        <v>0</v>
      </c>
    </row>
    <row r="25" spans="1:6" ht="21" thickTop="1">
      <c r="A25" s="8"/>
      <c r="B25" s="9"/>
      <c r="C25" s="10"/>
      <c r="D25" s="11"/>
      <c r="E25" s="11"/>
      <c r="F25" s="11"/>
    </row>
    <row r="26" spans="1:6" ht="21">
      <c r="A26" s="3" t="s">
        <v>23</v>
      </c>
      <c r="B26" s="4"/>
      <c r="C26" s="5"/>
      <c r="D26" s="7"/>
      <c r="E26" s="7"/>
      <c r="F26" s="11"/>
    </row>
    <row r="27" spans="1:10" ht="21">
      <c r="A27" s="8"/>
      <c r="B27" s="9" t="s">
        <v>32</v>
      </c>
      <c r="C27" s="10"/>
      <c r="D27" s="11"/>
      <c r="E27" s="11">
        <v>44580351.699999996</v>
      </c>
      <c r="F27" s="11"/>
      <c r="H27" s="12">
        <f>+H24</f>
        <v>44580351.699999996</v>
      </c>
      <c r="J27" s="12">
        <f>+H27-E27</f>
        <v>0</v>
      </c>
    </row>
    <row r="28" spans="1:6" ht="21">
      <c r="A28" s="8"/>
      <c r="B28" s="9" t="s">
        <v>25</v>
      </c>
      <c r="C28" s="10" t="s">
        <v>26</v>
      </c>
      <c r="D28" s="11">
        <v>0</v>
      </c>
      <c r="E28" s="11"/>
      <c r="F28" s="11"/>
    </row>
    <row r="29" spans="1:6" ht="21">
      <c r="A29" s="8"/>
      <c r="B29" s="9"/>
      <c r="C29" s="10" t="s">
        <v>27</v>
      </c>
      <c r="D29" s="11">
        <v>0</v>
      </c>
      <c r="E29" s="11"/>
      <c r="F29" s="11"/>
    </row>
    <row r="30" spans="1:6" ht="21">
      <c r="A30" s="8"/>
      <c r="B30" s="9"/>
      <c r="C30" s="10" t="s">
        <v>28</v>
      </c>
      <c r="D30" s="11">
        <v>0</v>
      </c>
      <c r="E30" s="11"/>
      <c r="F30" s="11"/>
    </row>
    <row r="31" spans="1:8" ht="21">
      <c r="A31" s="8"/>
      <c r="B31" s="9"/>
      <c r="C31" s="10" t="s">
        <v>31</v>
      </c>
      <c r="D31" s="15">
        <v>7060100</v>
      </c>
      <c r="E31" s="15">
        <v>7060100</v>
      </c>
      <c r="F31" s="11"/>
      <c r="G31" s="1">
        <v>7060100</v>
      </c>
      <c r="H31" s="12">
        <f>SUM(G31)</f>
        <v>7060100</v>
      </c>
    </row>
    <row r="32" spans="1:8" ht="21" thickBot="1">
      <c r="A32" s="8"/>
      <c r="B32" s="17" t="s">
        <v>29</v>
      </c>
      <c r="C32" s="10"/>
      <c r="D32" s="11"/>
      <c r="E32" s="20">
        <v>37520251.699999996</v>
      </c>
      <c r="F32" s="11"/>
      <c r="H32" s="12">
        <f>+H27-H31</f>
        <v>37520251.699999996</v>
      </c>
    </row>
    <row r="33" spans="1:8" ht="21" thickTop="1">
      <c r="A33" s="25"/>
      <c r="B33" s="26"/>
      <c r="C33" s="27"/>
      <c r="D33" s="15"/>
      <c r="E33" s="15"/>
      <c r="F33" s="15"/>
      <c r="H33" s="12"/>
    </row>
    <row r="35" spans="1:6" ht="21">
      <c r="A35" s="28" t="s">
        <v>33</v>
      </c>
      <c r="C35" s="29" t="s">
        <v>34</v>
      </c>
      <c r="E35" s="22">
        <f>+D22</f>
        <v>16672234.54</v>
      </c>
      <c r="F35" s="1" t="s">
        <v>37</v>
      </c>
    </row>
    <row r="36" spans="3:6" ht="21">
      <c r="C36" s="30" t="s">
        <v>39</v>
      </c>
      <c r="E36" s="1">
        <v>1245900</v>
      </c>
      <c r="F36" s="1" t="s">
        <v>37</v>
      </c>
    </row>
    <row r="37" spans="3:6" ht="42">
      <c r="C37" s="30" t="s">
        <v>38</v>
      </c>
      <c r="E37" s="1">
        <f>+E35-E36</f>
        <v>15426334.54</v>
      </c>
      <c r="F37" s="1" t="s">
        <v>37</v>
      </c>
    </row>
    <row r="40" spans="3:4" ht="21">
      <c r="C40" s="30" t="s">
        <v>40</v>
      </c>
      <c r="D40" s="31" t="s">
        <v>41</v>
      </c>
    </row>
    <row r="41" spans="3:4" ht="21">
      <c r="C41" s="30" t="s">
        <v>42</v>
      </c>
      <c r="D41" s="31" t="s">
        <v>43</v>
      </c>
    </row>
    <row r="42" spans="3:4" ht="21">
      <c r="C42" s="30" t="s">
        <v>44</v>
      </c>
      <c r="D42" s="31" t="s">
        <v>45</v>
      </c>
    </row>
  </sheetData>
  <sheetProtection/>
  <mergeCells count="3">
    <mergeCell ref="A1:F1"/>
    <mergeCell ref="A2:F2"/>
    <mergeCell ref="A3:F3"/>
  </mergeCells>
  <printOptions/>
  <pageMargins left="0.03937007874015748" right="0.03937007874015748" top="0.7480314960629921" bottom="0.551181102362204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3">
      <selection activeCell="B23" sqref="B23"/>
    </sheetView>
  </sheetViews>
  <sheetFormatPr defaultColWidth="9.140625" defaultRowHeight="15"/>
  <cols>
    <col min="1" max="1" width="4.421875" style="68" customWidth="1"/>
    <col min="2" max="2" width="4.140625" style="68" customWidth="1"/>
    <col min="3" max="4" width="8.8515625" style="68" customWidth="1"/>
    <col min="5" max="5" width="9.00390625" style="68" customWidth="1"/>
    <col min="6" max="6" width="20.140625" style="68" customWidth="1"/>
    <col min="7" max="7" width="12.28125" style="68" customWidth="1"/>
    <col min="8" max="8" width="1.57421875" style="68" customWidth="1"/>
    <col min="9" max="9" width="13.00390625" style="68" customWidth="1"/>
    <col min="10" max="11" width="8.8515625" style="68" customWidth="1"/>
    <col min="12" max="12" width="21.28125" style="68" customWidth="1"/>
    <col min="13" max="16384" width="8.8515625" style="68" customWidth="1"/>
  </cols>
  <sheetData>
    <row r="1" spans="2:9" ht="18">
      <c r="B1" s="37"/>
      <c r="C1" s="37"/>
      <c r="D1" s="37"/>
      <c r="E1" s="37"/>
      <c r="F1" s="37"/>
      <c r="G1" s="37"/>
      <c r="H1" s="37"/>
      <c r="I1" s="35"/>
    </row>
    <row r="2" spans="2:9" ht="21">
      <c r="B2" s="97" t="s">
        <v>124</v>
      </c>
      <c r="C2" s="97"/>
      <c r="D2" s="97"/>
      <c r="E2" s="97"/>
      <c r="F2" s="97"/>
      <c r="G2" s="97"/>
      <c r="H2" s="97"/>
      <c r="I2" s="97"/>
    </row>
    <row r="3" spans="2:9" ht="21">
      <c r="B3" s="97" t="s">
        <v>48</v>
      </c>
      <c r="C3" s="97"/>
      <c r="D3" s="97"/>
      <c r="E3" s="97"/>
      <c r="F3" s="97"/>
      <c r="G3" s="97"/>
      <c r="H3" s="97"/>
      <c r="I3" s="97"/>
    </row>
    <row r="4" spans="2:9" ht="21">
      <c r="B4" s="97" t="s">
        <v>150</v>
      </c>
      <c r="C4" s="97"/>
      <c r="D4" s="97"/>
      <c r="E4" s="97"/>
      <c r="F4" s="97"/>
      <c r="G4" s="97"/>
      <c r="H4" s="97"/>
      <c r="I4" s="97"/>
    </row>
    <row r="5" spans="2:9" ht="18">
      <c r="B5" s="36"/>
      <c r="C5" s="36"/>
      <c r="D5" s="36"/>
      <c r="E5" s="36"/>
      <c r="F5" s="36"/>
      <c r="G5" s="36"/>
      <c r="H5" s="36"/>
      <c r="I5" s="36"/>
    </row>
    <row r="6" spans="2:9" ht="19.5">
      <c r="B6" s="71" t="s">
        <v>152</v>
      </c>
      <c r="C6" s="71"/>
      <c r="D6" s="71"/>
      <c r="E6" s="71"/>
      <c r="F6" s="71"/>
      <c r="G6" s="71"/>
      <c r="H6" s="71"/>
      <c r="I6" s="72">
        <v>5625593.96</v>
      </c>
    </row>
    <row r="7" spans="2:9" ht="19.5">
      <c r="B7" s="71" t="s">
        <v>3</v>
      </c>
      <c r="C7" s="71" t="s">
        <v>89</v>
      </c>
      <c r="D7" s="71"/>
      <c r="E7" s="71"/>
      <c r="F7" s="71"/>
      <c r="G7" s="71"/>
      <c r="H7" s="71"/>
      <c r="I7" s="72"/>
    </row>
    <row r="8" spans="2:9" ht="19.5">
      <c r="B8" s="71"/>
      <c r="C8" s="71" t="s">
        <v>127</v>
      </c>
      <c r="D8" s="71"/>
      <c r="E8" s="71"/>
      <c r="F8" s="71"/>
      <c r="G8" s="86">
        <v>0</v>
      </c>
      <c r="H8" s="71"/>
      <c r="I8" s="73"/>
    </row>
    <row r="9" spans="2:9" ht="19.5">
      <c r="B9" s="71"/>
      <c r="C9" s="77" t="s">
        <v>87</v>
      </c>
      <c r="D9" s="77"/>
      <c r="E9" s="77"/>
      <c r="F9" s="71"/>
      <c r="G9" s="83">
        <v>0</v>
      </c>
      <c r="H9" s="82"/>
      <c r="I9" s="82">
        <f>SUM(G8:G9)</f>
        <v>0</v>
      </c>
    </row>
    <row r="10" spans="2:9" ht="20.25" thickBot="1">
      <c r="B10" s="71" t="s">
        <v>156</v>
      </c>
      <c r="C10" s="71"/>
      <c r="D10" s="71"/>
      <c r="E10" s="71"/>
      <c r="F10" s="71"/>
      <c r="G10" s="72"/>
      <c r="H10" s="84"/>
      <c r="I10" s="85">
        <f>+I6-I9</f>
        <v>5625593.96</v>
      </c>
    </row>
    <row r="11" ht="15" thickTop="1"/>
    <row r="14" spans="2:9" ht="21">
      <c r="B14" s="97" t="s">
        <v>125</v>
      </c>
      <c r="C14" s="97"/>
      <c r="D14" s="97"/>
      <c r="E14" s="97"/>
      <c r="F14" s="97"/>
      <c r="G14" s="97"/>
      <c r="H14" s="97"/>
      <c r="I14" s="97"/>
    </row>
    <row r="15" spans="2:9" ht="21">
      <c r="B15" s="97" t="s">
        <v>48</v>
      </c>
      <c r="C15" s="97"/>
      <c r="D15" s="97"/>
      <c r="E15" s="97"/>
      <c r="F15" s="97"/>
      <c r="G15" s="97"/>
      <c r="H15" s="97"/>
      <c r="I15" s="97"/>
    </row>
    <row r="16" spans="2:9" ht="21">
      <c r="B16" s="97" t="s">
        <v>150</v>
      </c>
      <c r="C16" s="97"/>
      <c r="D16" s="97"/>
      <c r="E16" s="97"/>
      <c r="F16" s="97"/>
      <c r="G16" s="97"/>
      <c r="H16" s="97"/>
      <c r="I16" s="97"/>
    </row>
    <row r="17" spans="2:9" ht="18">
      <c r="B17" s="36"/>
      <c r="C17" s="36"/>
      <c r="D17" s="36"/>
      <c r="E17" s="36"/>
      <c r="F17" s="36"/>
      <c r="G17" s="36"/>
      <c r="H17" s="36"/>
      <c r="I17" s="36"/>
    </row>
    <row r="18" spans="2:9" ht="19.5">
      <c r="B18" s="71" t="s">
        <v>157</v>
      </c>
      <c r="C18" s="71"/>
      <c r="D18" s="71"/>
      <c r="E18" s="71"/>
      <c r="F18" s="71"/>
      <c r="G18" s="71"/>
      <c r="H18" s="71"/>
      <c r="I18" s="72">
        <f>+I10</f>
        <v>5625593.96</v>
      </c>
    </row>
    <row r="19" spans="2:9" ht="19.5">
      <c r="B19" s="71" t="s">
        <v>3</v>
      </c>
      <c r="C19" s="71" t="s">
        <v>129</v>
      </c>
      <c r="D19" s="71"/>
      <c r="E19" s="71"/>
      <c r="F19" s="71"/>
      <c r="G19" s="86"/>
      <c r="H19" s="71"/>
      <c r="I19" s="83"/>
    </row>
    <row r="20" spans="2:9" ht="19.5">
      <c r="B20" s="71"/>
      <c r="C20" s="71"/>
      <c r="D20" s="71"/>
      <c r="E20" s="71"/>
      <c r="F20" s="71"/>
      <c r="G20" s="86"/>
      <c r="H20" s="71"/>
      <c r="I20" s="72">
        <f>+I18-I19</f>
        <v>5625593.96</v>
      </c>
    </row>
    <row r="21" spans="2:9" ht="19.5">
      <c r="B21" s="71" t="s">
        <v>130</v>
      </c>
      <c r="C21" s="71" t="s">
        <v>131</v>
      </c>
      <c r="D21" s="71"/>
      <c r="E21" s="71"/>
      <c r="F21" s="71"/>
      <c r="G21" s="86"/>
      <c r="H21" s="71"/>
      <c r="I21" s="73">
        <f>SUM(G19:G21)</f>
        <v>0</v>
      </c>
    </row>
    <row r="22" spans="2:9" ht="20.25" thickBot="1">
      <c r="B22" s="71" t="s">
        <v>158</v>
      </c>
      <c r="C22" s="71"/>
      <c r="D22" s="71"/>
      <c r="E22" s="71"/>
      <c r="F22" s="71"/>
      <c r="G22" s="72"/>
      <c r="H22" s="84"/>
      <c r="I22" s="85">
        <f>+I20+I21</f>
        <v>5625593.96</v>
      </c>
    </row>
    <row r="23" ht="15" thickTop="1"/>
    <row r="27" spans="1:6" ht="18.75">
      <c r="A27" s="87" t="s">
        <v>95</v>
      </c>
      <c r="F27" s="87" t="s">
        <v>93</v>
      </c>
    </row>
    <row r="28" spans="1:6" ht="18.75">
      <c r="A28" s="87" t="s">
        <v>92</v>
      </c>
      <c r="F28" s="87" t="s">
        <v>94</v>
      </c>
    </row>
    <row r="29" spans="3:6" ht="19.5">
      <c r="C29" s="88" t="s">
        <v>96</v>
      </c>
      <c r="F29" s="88" t="s">
        <v>97</v>
      </c>
    </row>
  </sheetData>
  <sheetProtection/>
  <mergeCells count="6">
    <mergeCell ref="B2:I2"/>
    <mergeCell ref="B3:I3"/>
    <mergeCell ref="B4:I4"/>
    <mergeCell ref="B14:I14"/>
    <mergeCell ref="B15:I15"/>
    <mergeCell ref="B16:I1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68" customWidth="1"/>
    <col min="2" max="2" width="4.140625" style="68" customWidth="1"/>
    <col min="3" max="4" width="8.8515625" style="68" customWidth="1"/>
    <col min="5" max="5" width="9.00390625" style="68" customWidth="1"/>
    <col min="6" max="6" width="20.140625" style="68" customWidth="1"/>
    <col min="7" max="7" width="12.28125" style="68" customWidth="1"/>
    <col min="8" max="8" width="1.57421875" style="68" customWidth="1"/>
    <col min="9" max="9" width="13.00390625" style="68" customWidth="1"/>
    <col min="10" max="11" width="8.8515625" style="68" customWidth="1"/>
    <col min="12" max="12" width="21.28125" style="68" customWidth="1"/>
    <col min="13" max="16384" width="8.8515625" style="68" customWidth="1"/>
  </cols>
  <sheetData>
    <row r="1" spans="2:9" ht="18">
      <c r="B1" s="37"/>
      <c r="C1" s="37"/>
      <c r="D1" s="37"/>
      <c r="E1" s="37"/>
      <c r="F1" s="37"/>
      <c r="G1" s="37"/>
      <c r="H1" s="37"/>
      <c r="I1" s="35"/>
    </row>
    <row r="2" spans="2:9" ht="21">
      <c r="B2" s="97" t="s">
        <v>124</v>
      </c>
      <c r="C2" s="97"/>
      <c r="D2" s="97"/>
      <c r="E2" s="97"/>
      <c r="F2" s="97"/>
      <c r="G2" s="97"/>
      <c r="H2" s="97"/>
      <c r="I2" s="97"/>
    </row>
    <row r="3" spans="2:9" ht="21">
      <c r="B3" s="97" t="s">
        <v>48</v>
      </c>
      <c r="C3" s="97"/>
      <c r="D3" s="97"/>
      <c r="E3" s="97"/>
      <c r="F3" s="97"/>
      <c r="G3" s="97"/>
      <c r="H3" s="97"/>
      <c r="I3" s="97"/>
    </row>
    <row r="4" spans="2:9" ht="21">
      <c r="B4" s="97" t="s">
        <v>118</v>
      </c>
      <c r="C4" s="97"/>
      <c r="D4" s="97"/>
      <c r="E4" s="97"/>
      <c r="F4" s="97"/>
      <c r="G4" s="97"/>
      <c r="H4" s="97"/>
      <c r="I4" s="97"/>
    </row>
    <row r="5" spans="2:9" ht="18">
      <c r="B5" s="36"/>
      <c r="C5" s="36"/>
      <c r="D5" s="36"/>
      <c r="E5" s="36"/>
      <c r="F5" s="36"/>
      <c r="G5" s="36"/>
      <c r="H5" s="36"/>
      <c r="I5" s="36"/>
    </row>
    <row r="6" spans="2:9" ht="19.5">
      <c r="B6" s="71" t="s">
        <v>120</v>
      </c>
      <c r="C6" s="71"/>
      <c r="D6" s="71"/>
      <c r="E6" s="71"/>
      <c r="F6" s="71"/>
      <c r="G6" s="71"/>
      <c r="H6" s="71"/>
      <c r="I6" s="72">
        <v>6679785.68</v>
      </c>
    </row>
    <row r="7" spans="2:9" ht="19.5">
      <c r="B7" s="71" t="s">
        <v>3</v>
      </c>
      <c r="C7" s="71" t="s">
        <v>89</v>
      </c>
      <c r="D7" s="71"/>
      <c r="E7" s="71"/>
      <c r="F7" s="71"/>
      <c r="G7" s="71"/>
      <c r="H7" s="71"/>
      <c r="I7" s="72"/>
    </row>
    <row r="8" spans="2:9" ht="19.5">
      <c r="B8" s="71"/>
      <c r="C8" s="71" t="s">
        <v>127</v>
      </c>
      <c r="D8" s="71"/>
      <c r="E8" s="71"/>
      <c r="F8" s="71"/>
      <c r="G8" s="86">
        <v>0</v>
      </c>
      <c r="H8" s="71"/>
      <c r="I8" s="73"/>
    </row>
    <row r="9" spans="2:9" ht="19.5">
      <c r="B9" s="71"/>
      <c r="C9" s="77" t="s">
        <v>87</v>
      </c>
      <c r="D9" s="77"/>
      <c r="E9" s="77"/>
      <c r="F9" s="71"/>
      <c r="G9" s="83">
        <v>0</v>
      </c>
      <c r="H9" s="82"/>
      <c r="I9" s="82">
        <f>SUM(G8:G9)</f>
        <v>0</v>
      </c>
    </row>
    <row r="10" spans="2:9" ht="20.25" thickBot="1">
      <c r="B10" s="71" t="s">
        <v>128</v>
      </c>
      <c r="C10" s="71"/>
      <c r="D10" s="71"/>
      <c r="E10" s="71"/>
      <c r="F10" s="71"/>
      <c r="G10" s="72"/>
      <c r="H10" s="84"/>
      <c r="I10" s="85">
        <f>+I6-I9</f>
        <v>6679785.68</v>
      </c>
    </row>
    <row r="11" ht="15" thickTop="1"/>
    <row r="14" spans="2:9" ht="21">
      <c r="B14" s="97" t="s">
        <v>125</v>
      </c>
      <c r="C14" s="97"/>
      <c r="D14" s="97"/>
      <c r="E14" s="97"/>
      <c r="F14" s="97"/>
      <c r="G14" s="97"/>
      <c r="H14" s="97"/>
      <c r="I14" s="97"/>
    </row>
    <row r="15" spans="2:9" ht="21">
      <c r="B15" s="97" t="s">
        <v>48</v>
      </c>
      <c r="C15" s="97"/>
      <c r="D15" s="97"/>
      <c r="E15" s="97"/>
      <c r="F15" s="97"/>
      <c r="G15" s="97"/>
      <c r="H15" s="97"/>
      <c r="I15" s="97"/>
    </row>
    <row r="16" spans="2:9" ht="21">
      <c r="B16" s="97" t="s">
        <v>118</v>
      </c>
      <c r="C16" s="97"/>
      <c r="D16" s="97"/>
      <c r="E16" s="97"/>
      <c r="F16" s="97"/>
      <c r="G16" s="97"/>
      <c r="H16" s="97"/>
      <c r="I16" s="97"/>
    </row>
    <row r="17" spans="2:9" ht="18">
      <c r="B17" s="36"/>
      <c r="C17" s="36"/>
      <c r="D17" s="36"/>
      <c r="E17" s="36"/>
      <c r="F17" s="36"/>
      <c r="G17" s="36"/>
      <c r="H17" s="36"/>
      <c r="I17" s="36"/>
    </row>
    <row r="18" spans="2:9" ht="19.5">
      <c r="B18" s="71" t="s">
        <v>126</v>
      </c>
      <c r="C18" s="71"/>
      <c r="D18" s="71"/>
      <c r="E18" s="71"/>
      <c r="F18" s="71"/>
      <c r="G18" s="71"/>
      <c r="H18" s="71"/>
      <c r="I18" s="72">
        <f>+I10</f>
        <v>6679785.68</v>
      </c>
    </row>
    <row r="19" spans="2:9" ht="19.5">
      <c r="B19" s="71" t="s">
        <v>3</v>
      </c>
      <c r="C19" s="71" t="s">
        <v>129</v>
      </c>
      <c r="D19" s="71"/>
      <c r="E19" s="71"/>
      <c r="F19" s="71"/>
      <c r="G19" s="86"/>
      <c r="H19" s="71"/>
      <c r="I19" s="83"/>
    </row>
    <row r="20" spans="2:9" ht="19.5">
      <c r="B20" s="71"/>
      <c r="C20" s="71"/>
      <c r="D20" s="71"/>
      <c r="E20" s="71"/>
      <c r="F20" s="71"/>
      <c r="G20" s="86"/>
      <c r="H20" s="71"/>
      <c r="I20" s="72">
        <f>+I18-I19</f>
        <v>6679785.68</v>
      </c>
    </row>
    <row r="21" spans="2:9" ht="19.5">
      <c r="B21" s="71" t="s">
        <v>130</v>
      </c>
      <c r="C21" s="71" t="s">
        <v>131</v>
      </c>
      <c r="D21" s="71"/>
      <c r="E21" s="71"/>
      <c r="F21" s="71"/>
      <c r="G21" s="86"/>
      <c r="H21" s="71"/>
      <c r="I21" s="73">
        <f>SUM(G19:G21)</f>
        <v>0</v>
      </c>
    </row>
    <row r="22" spans="2:9" ht="20.25" thickBot="1">
      <c r="B22" s="71" t="s">
        <v>132</v>
      </c>
      <c r="C22" s="71"/>
      <c r="D22" s="71"/>
      <c r="E22" s="71"/>
      <c r="F22" s="71"/>
      <c r="G22" s="72"/>
      <c r="H22" s="84"/>
      <c r="I22" s="85">
        <f>+I20+I21</f>
        <v>6679785.68</v>
      </c>
    </row>
    <row r="23" ht="15" thickTop="1"/>
    <row r="27" spans="1:6" ht="18.75">
      <c r="A27" s="87" t="s">
        <v>95</v>
      </c>
      <c r="F27" s="87" t="s">
        <v>93</v>
      </c>
    </row>
    <row r="28" spans="1:6" ht="18.75">
      <c r="A28" s="87" t="s">
        <v>92</v>
      </c>
      <c r="F28" s="87" t="s">
        <v>94</v>
      </c>
    </row>
    <row r="29" spans="3:6" ht="19.5">
      <c r="C29" s="88" t="s">
        <v>96</v>
      </c>
      <c r="F29" s="88" t="s">
        <v>97</v>
      </c>
    </row>
  </sheetData>
  <sheetProtection/>
  <mergeCells count="6">
    <mergeCell ref="B2:I2"/>
    <mergeCell ref="B3:I3"/>
    <mergeCell ref="B4:I4"/>
    <mergeCell ref="B14:I14"/>
    <mergeCell ref="B15:I15"/>
    <mergeCell ref="B16:I1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M30" sqref="M30"/>
    </sheetView>
  </sheetViews>
  <sheetFormatPr defaultColWidth="9.140625" defaultRowHeight="15"/>
  <cols>
    <col min="1" max="2" width="3.7109375" style="68" customWidth="1"/>
    <col min="3" max="4" width="8.8515625" style="68" customWidth="1"/>
    <col min="5" max="5" width="9.00390625" style="68" customWidth="1"/>
    <col min="6" max="6" width="27.8515625" style="68" customWidth="1"/>
    <col min="7" max="7" width="11.7109375" style="68" customWidth="1"/>
    <col min="8" max="8" width="1.57421875" style="68" customWidth="1"/>
    <col min="9" max="9" width="12.8515625" style="68" customWidth="1"/>
    <col min="10" max="11" width="8.8515625" style="68" customWidth="1"/>
    <col min="12" max="12" width="17.57421875" style="68" customWidth="1"/>
    <col min="13" max="13" width="21.28125" style="68" customWidth="1"/>
    <col min="14" max="16384" width="8.8515625" style="68" customWidth="1"/>
  </cols>
  <sheetData>
    <row r="1" spans="2:9" ht="21">
      <c r="B1" s="97" t="s">
        <v>78</v>
      </c>
      <c r="C1" s="97"/>
      <c r="D1" s="97"/>
      <c r="E1" s="97"/>
      <c r="F1" s="97"/>
      <c r="G1" s="97"/>
      <c r="H1" s="97"/>
      <c r="I1" s="97"/>
    </row>
    <row r="2" spans="2:9" ht="21">
      <c r="B2" s="97" t="s">
        <v>48</v>
      </c>
      <c r="C2" s="97"/>
      <c r="D2" s="97"/>
      <c r="E2" s="97"/>
      <c r="F2" s="97"/>
      <c r="G2" s="97"/>
      <c r="H2" s="97"/>
      <c r="I2" s="97"/>
    </row>
    <row r="3" spans="2:9" ht="21">
      <c r="B3" s="97" t="s">
        <v>118</v>
      </c>
      <c r="C3" s="97"/>
      <c r="D3" s="97"/>
      <c r="E3" s="97"/>
      <c r="F3" s="97"/>
      <c r="G3" s="97"/>
      <c r="H3" s="97"/>
      <c r="I3" s="97"/>
    </row>
    <row r="4" spans="2:9" ht="18">
      <c r="B4" s="36"/>
      <c r="C4" s="36"/>
      <c r="D4" s="36"/>
      <c r="E4" s="36"/>
      <c r="F4" s="36"/>
      <c r="G4" s="36"/>
      <c r="H4" s="36"/>
      <c r="I4" s="36"/>
    </row>
    <row r="5" spans="2:13" ht="21">
      <c r="B5" s="71" t="s">
        <v>133</v>
      </c>
      <c r="C5" s="71"/>
      <c r="D5" s="71"/>
      <c r="E5" s="71"/>
      <c r="F5" s="71"/>
      <c r="G5" s="71"/>
      <c r="H5" s="71"/>
      <c r="I5" s="72">
        <v>12842760.42</v>
      </c>
      <c r="J5" s="2"/>
      <c r="K5" s="2"/>
      <c r="L5" s="2"/>
      <c r="M5" s="2"/>
    </row>
    <row r="6" spans="2:13" ht="21">
      <c r="B6" s="71" t="s">
        <v>3</v>
      </c>
      <c r="C6" s="71" t="s">
        <v>119</v>
      </c>
      <c r="D6" s="71"/>
      <c r="E6" s="71"/>
      <c r="F6" s="71"/>
      <c r="G6" s="73">
        <v>2663661.7</v>
      </c>
      <c r="H6" s="71"/>
      <c r="I6" s="72"/>
      <c r="J6" s="2"/>
      <c r="K6" s="2"/>
      <c r="L6" s="2"/>
      <c r="M6" s="2"/>
    </row>
    <row r="7" spans="2:13" ht="21">
      <c r="B7" s="71"/>
      <c r="C7" s="71" t="s">
        <v>120</v>
      </c>
      <c r="D7" s="71"/>
      <c r="E7" s="71"/>
      <c r="F7" s="71"/>
      <c r="G7" s="74">
        <v>6679785.68</v>
      </c>
      <c r="H7" s="71"/>
      <c r="I7" s="74">
        <f>SUM(G6:G7)</f>
        <v>9343447.379999999</v>
      </c>
      <c r="J7" s="2"/>
      <c r="K7" s="2"/>
      <c r="L7" s="2"/>
      <c r="M7" s="2"/>
    </row>
    <row r="8" spans="2:14" ht="21">
      <c r="B8" s="77" t="s">
        <v>121</v>
      </c>
      <c r="C8" s="71"/>
      <c r="D8" s="71"/>
      <c r="E8" s="71"/>
      <c r="F8" s="71"/>
      <c r="G8" s="76"/>
      <c r="H8" s="71"/>
      <c r="I8" s="78">
        <f>+I5-I7</f>
        <v>3499313.040000001</v>
      </c>
      <c r="J8" s="2"/>
      <c r="K8" s="2"/>
      <c r="L8" s="2"/>
      <c r="M8" s="2">
        <v>3503.77</v>
      </c>
      <c r="N8" s="68">
        <v>110000</v>
      </c>
    </row>
    <row r="9" spans="2:14" ht="21">
      <c r="B9" s="79" t="s">
        <v>3</v>
      </c>
      <c r="C9" s="71" t="s">
        <v>84</v>
      </c>
      <c r="D9" s="71"/>
      <c r="E9" s="71"/>
      <c r="F9" s="71"/>
      <c r="G9" s="80">
        <v>1337200</v>
      </c>
      <c r="H9" s="78"/>
      <c r="I9" s="71"/>
      <c r="J9" s="2"/>
      <c r="K9" s="2"/>
      <c r="L9" s="2"/>
      <c r="M9" s="2"/>
      <c r="N9" s="68">
        <v>542425</v>
      </c>
    </row>
    <row r="10" spans="2:14" ht="21">
      <c r="B10" s="71"/>
      <c r="C10" s="71" t="s">
        <v>127</v>
      </c>
      <c r="D10" s="71"/>
      <c r="E10" s="71"/>
      <c r="F10" s="71"/>
      <c r="G10" s="72"/>
      <c r="H10" s="81"/>
      <c r="I10" s="71"/>
      <c r="J10" s="2"/>
      <c r="K10" s="2"/>
      <c r="L10" s="2"/>
      <c r="M10" s="2"/>
      <c r="N10" s="69">
        <f>SUM(N8:N9)</f>
        <v>652425</v>
      </c>
    </row>
    <row r="11" spans="2:13" ht="21">
      <c r="B11" s="71"/>
      <c r="C11" s="71" t="s">
        <v>134</v>
      </c>
      <c r="D11" s="71"/>
      <c r="E11" s="71"/>
      <c r="F11" s="71"/>
      <c r="G11" s="72">
        <v>0</v>
      </c>
      <c r="H11" s="82"/>
      <c r="I11" s="82"/>
      <c r="J11" s="2"/>
      <c r="K11" s="2"/>
      <c r="L11" s="2"/>
      <c r="M11" s="2"/>
    </row>
    <row r="12" spans="2:13" ht="21">
      <c r="B12" s="71"/>
      <c r="C12" s="71" t="s">
        <v>135</v>
      </c>
      <c r="D12" s="71"/>
      <c r="E12" s="71"/>
      <c r="F12" s="71"/>
      <c r="G12" s="72"/>
      <c r="H12" s="82"/>
      <c r="I12" s="82"/>
      <c r="J12" s="2"/>
      <c r="K12" s="2"/>
      <c r="L12" s="2"/>
      <c r="M12" s="2"/>
    </row>
    <row r="13" spans="2:13" ht="21">
      <c r="B13" s="71"/>
      <c r="C13" s="77" t="s">
        <v>87</v>
      </c>
      <c r="D13" s="77"/>
      <c r="E13" s="77"/>
      <c r="F13" s="71"/>
      <c r="G13" s="83">
        <v>0</v>
      </c>
      <c r="H13" s="82"/>
      <c r="I13" s="82">
        <f>SUM(G9:G13)</f>
        <v>1337200</v>
      </c>
      <c r="J13" s="2"/>
      <c r="K13" s="2"/>
      <c r="L13" s="2"/>
      <c r="M13" s="2"/>
    </row>
    <row r="14" spans="2:13" ht="21" thickBot="1">
      <c r="B14" s="71" t="s">
        <v>122</v>
      </c>
      <c r="C14" s="71"/>
      <c r="D14" s="71"/>
      <c r="E14" s="71"/>
      <c r="F14" s="71"/>
      <c r="G14" s="72"/>
      <c r="H14" s="84"/>
      <c r="I14" s="85">
        <f>+I8-I13</f>
        <v>2162113.040000001</v>
      </c>
      <c r="J14" s="54"/>
      <c r="K14" s="54"/>
      <c r="L14" s="54"/>
      <c r="M14" s="20">
        <v>1963049.93</v>
      </c>
    </row>
    <row r="15" spans="2:9" ht="21" thickTop="1">
      <c r="B15" s="64"/>
      <c r="C15" s="64"/>
      <c r="D15" s="64"/>
      <c r="E15" s="64"/>
      <c r="F15" s="64"/>
      <c r="G15" s="64"/>
      <c r="H15" s="64"/>
      <c r="I15" s="64"/>
    </row>
    <row r="16" spans="2:9" ht="21">
      <c r="B16" s="97" t="s">
        <v>98</v>
      </c>
      <c r="C16" s="97"/>
      <c r="D16" s="97"/>
      <c r="E16" s="97"/>
      <c r="F16" s="97"/>
      <c r="G16" s="97"/>
      <c r="H16" s="97"/>
      <c r="I16" s="97"/>
    </row>
    <row r="17" spans="2:9" ht="21">
      <c r="B17" s="97" t="s">
        <v>48</v>
      </c>
      <c r="C17" s="97"/>
      <c r="D17" s="97"/>
      <c r="E17" s="97"/>
      <c r="F17" s="97"/>
      <c r="G17" s="97"/>
      <c r="H17" s="97"/>
      <c r="I17" s="97"/>
    </row>
    <row r="18" spans="2:9" ht="21">
      <c r="B18" s="97" t="s">
        <v>147</v>
      </c>
      <c r="C18" s="97"/>
      <c r="D18" s="97"/>
      <c r="E18" s="97"/>
      <c r="F18" s="97"/>
      <c r="G18" s="97"/>
      <c r="H18" s="97"/>
      <c r="I18" s="97"/>
    </row>
    <row r="19" spans="2:14" ht="18">
      <c r="B19" s="36"/>
      <c r="C19" s="36"/>
      <c r="D19" s="36"/>
      <c r="E19" s="36"/>
      <c r="F19" s="36"/>
      <c r="G19" s="36"/>
      <c r="H19" s="36"/>
      <c r="I19" s="36"/>
      <c r="K19" s="93"/>
      <c r="L19" s="93"/>
      <c r="M19" s="93"/>
      <c r="N19" s="93"/>
    </row>
    <row r="20" spans="2:14" ht="19.5">
      <c r="B20" s="71" t="s">
        <v>123</v>
      </c>
      <c r="C20" s="71"/>
      <c r="D20" s="71"/>
      <c r="E20" s="71"/>
      <c r="F20" s="71"/>
      <c r="G20" s="71"/>
      <c r="H20" s="71"/>
      <c r="I20" s="72">
        <f>+I14</f>
        <v>2162113.040000001</v>
      </c>
      <c r="K20" s="93"/>
      <c r="L20" s="93"/>
      <c r="M20" s="93"/>
      <c r="N20" s="93"/>
    </row>
    <row r="21" spans="2:14" ht="19.5">
      <c r="B21" s="71" t="s">
        <v>3</v>
      </c>
      <c r="C21" s="71" t="s">
        <v>100</v>
      </c>
      <c r="D21" s="71"/>
      <c r="E21" s="71"/>
      <c r="F21" s="71"/>
      <c r="G21" s="71"/>
      <c r="H21" s="71"/>
      <c r="I21" s="72">
        <f>2787450+3440750</f>
        <v>6228200</v>
      </c>
      <c r="K21" s="93"/>
      <c r="L21" s="93" t="s">
        <v>143</v>
      </c>
      <c r="M21" s="94">
        <v>149460</v>
      </c>
      <c r="N21" s="93"/>
    </row>
    <row r="22" spans="2:14" ht="19.5">
      <c r="B22" s="77" t="s">
        <v>101</v>
      </c>
      <c r="C22" s="71"/>
      <c r="D22" s="71"/>
      <c r="E22" s="71"/>
      <c r="F22" s="71"/>
      <c r="G22" s="71"/>
      <c r="H22" s="71"/>
      <c r="I22" s="83">
        <f>+I20-I21</f>
        <v>-4066086.959999999</v>
      </c>
      <c r="K22" s="93"/>
      <c r="L22" s="93" t="s">
        <v>144</v>
      </c>
      <c r="M22" s="94">
        <v>779690</v>
      </c>
      <c r="N22" s="93"/>
    </row>
    <row r="23" spans="2:14" ht="19.5">
      <c r="B23" s="79" t="s">
        <v>3</v>
      </c>
      <c r="C23" s="71" t="s">
        <v>102</v>
      </c>
      <c r="D23" s="71"/>
      <c r="E23" s="71"/>
      <c r="F23" s="71"/>
      <c r="G23" s="73">
        <v>0</v>
      </c>
      <c r="H23" s="71"/>
      <c r="I23" s="72"/>
      <c r="K23" s="93"/>
      <c r="L23" s="93" t="s">
        <v>145</v>
      </c>
      <c r="M23" s="94">
        <f>SUM(M21:M22)</f>
        <v>929150</v>
      </c>
      <c r="N23" s="93"/>
    </row>
    <row r="24" spans="2:14" ht="19.5">
      <c r="B24" s="71"/>
      <c r="C24" s="71" t="s">
        <v>103</v>
      </c>
      <c r="D24" s="71"/>
      <c r="E24" s="71"/>
      <c r="F24" s="71"/>
      <c r="G24" s="73">
        <v>0</v>
      </c>
      <c r="H24" s="71"/>
      <c r="I24" s="72"/>
      <c r="K24" s="93"/>
      <c r="L24" s="93" t="s">
        <v>115</v>
      </c>
      <c r="M24" s="94">
        <f>+M23*3</f>
        <v>2787450</v>
      </c>
      <c r="N24" s="93"/>
    </row>
    <row r="25" spans="2:14" ht="19.5">
      <c r="B25" s="71"/>
      <c r="C25" s="71" t="s">
        <v>104</v>
      </c>
      <c r="D25" s="71"/>
      <c r="E25" s="71"/>
      <c r="F25" s="71"/>
      <c r="G25" s="74">
        <v>0</v>
      </c>
      <c r="H25" s="71"/>
      <c r="I25" s="72">
        <f>SUM(G23:G25)</f>
        <v>0</v>
      </c>
      <c r="K25" s="93"/>
      <c r="L25" s="93" t="s">
        <v>116</v>
      </c>
      <c r="M25" s="94">
        <v>0</v>
      </c>
      <c r="N25" s="93"/>
    </row>
    <row r="26" spans="2:14" ht="19.5">
      <c r="B26" s="75" t="s">
        <v>91</v>
      </c>
      <c r="C26" s="71" t="s">
        <v>105</v>
      </c>
      <c r="D26" s="71"/>
      <c r="E26" s="71"/>
      <c r="F26" s="71"/>
      <c r="G26" s="89">
        <v>0</v>
      </c>
      <c r="H26" s="71"/>
      <c r="I26" s="72"/>
      <c r="K26" s="93"/>
      <c r="L26" s="93" t="s">
        <v>117</v>
      </c>
      <c r="M26" s="94">
        <f>6000+6000+4800+2500+4000+3600+5000+3000+4000</f>
        <v>38900</v>
      </c>
      <c r="N26" s="93">
        <f>+M26*3</f>
        <v>116700</v>
      </c>
    </row>
    <row r="27" spans="2:14" ht="19.5">
      <c r="B27" s="71"/>
      <c r="C27" s="77" t="s">
        <v>106</v>
      </c>
      <c r="D27" s="71"/>
      <c r="E27" s="71"/>
      <c r="F27" s="71"/>
      <c r="G27" s="74">
        <v>0</v>
      </c>
      <c r="H27" s="71"/>
      <c r="I27" s="83">
        <f>SUM(G26:G27)</f>
        <v>0</v>
      </c>
      <c r="K27" s="93"/>
      <c r="L27" s="93"/>
      <c r="M27" s="95">
        <f>+M24+M25</f>
        <v>2787450</v>
      </c>
      <c r="N27" s="95">
        <f>+N26+M27</f>
        <v>2904150</v>
      </c>
    </row>
    <row r="28" spans="2:14" ht="20.25" thickBot="1">
      <c r="B28" s="71" t="s">
        <v>107</v>
      </c>
      <c r="C28" s="71"/>
      <c r="D28" s="71"/>
      <c r="E28" s="71"/>
      <c r="F28" s="71"/>
      <c r="G28" s="71"/>
      <c r="H28" s="71"/>
      <c r="I28" s="90">
        <f>+I20-I21-I25+I27</f>
        <v>-4066086.959999999</v>
      </c>
      <c r="K28" s="93"/>
      <c r="L28" s="93" t="s">
        <v>146</v>
      </c>
      <c r="M28" s="94"/>
      <c r="N28" s="95">
        <f>+N27+M30</f>
        <v>6344900</v>
      </c>
    </row>
    <row r="29" spans="2:14" ht="20.25" thickTop="1">
      <c r="B29" s="71"/>
      <c r="C29" s="71"/>
      <c r="D29" s="71"/>
      <c r="E29" s="71"/>
      <c r="F29" s="71"/>
      <c r="G29" s="71"/>
      <c r="H29" s="71"/>
      <c r="I29" s="72"/>
      <c r="K29" s="93"/>
      <c r="L29" s="93"/>
      <c r="M29" s="94">
        <v>34407500</v>
      </c>
      <c r="N29" s="93"/>
    </row>
    <row r="30" spans="11:14" ht="15">
      <c r="K30" s="93"/>
      <c r="L30" s="93"/>
      <c r="M30" s="94">
        <f>+M29*10/100</f>
        <v>3440750</v>
      </c>
      <c r="N30" s="93"/>
    </row>
    <row r="31" spans="1:14" ht="18.75">
      <c r="A31" s="87" t="s">
        <v>95</v>
      </c>
      <c r="F31" s="87" t="s">
        <v>93</v>
      </c>
      <c r="K31" s="93"/>
      <c r="L31" s="93"/>
      <c r="M31" s="96">
        <f>+M27+M30</f>
        <v>6228200</v>
      </c>
      <c r="N31" s="93"/>
    </row>
    <row r="32" spans="1:6" ht="18.75">
      <c r="A32" s="87" t="s">
        <v>92</v>
      </c>
      <c r="F32" s="87" t="s">
        <v>94</v>
      </c>
    </row>
    <row r="33" spans="3:6" ht="19.5">
      <c r="C33" s="88" t="s">
        <v>96</v>
      </c>
      <c r="F33" s="88" t="s">
        <v>97</v>
      </c>
    </row>
  </sheetData>
  <sheetProtection/>
  <mergeCells count="6">
    <mergeCell ref="B1:I1"/>
    <mergeCell ref="B2:I2"/>
    <mergeCell ref="B3:I3"/>
    <mergeCell ref="B16:I16"/>
    <mergeCell ref="B17:I17"/>
    <mergeCell ref="B18:I18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9">
      <selection activeCell="O27" sqref="O27"/>
    </sheetView>
  </sheetViews>
  <sheetFormatPr defaultColWidth="9.140625" defaultRowHeight="15"/>
  <cols>
    <col min="1" max="2" width="3.7109375" style="68" customWidth="1"/>
    <col min="3" max="4" width="8.8515625" style="68" customWidth="1"/>
    <col min="5" max="5" width="9.00390625" style="68" customWidth="1"/>
    <col min="6" max="6" width="27.8515625" style="68" customWidth="1"/>
    <col min="7" max="7" width="11.7109375" style="68" customWidth="1"/>
    <col min="8" max="8" width="1.57421875" style="68" customWidth="1"/>
    <col min="9" max="9" width="12.8515625" style="68" customWidth="1"/>
    <col min="10" max="11" width="8.8515625" style="68" customWidth="1"/>
    <col min="12" max="12" width="21.28125" style="68" customWidth="1"/>
    <col min="13" max="14" width="8.8515625" style="68" customWidth="1"/>
    <col min="15" max="15" width="9.421875" style="68" bestFit="1" customWidth="1"/>
    <col min="16" max="16384" width="8.8515625" style="68" customWidth="1"/>
  </cols>
  <sheetData>
    <row r="1" spans="2:9" ht="21">
      <c r="B1" s="97" t="s">
        <v>78</v>
      </c>
      <c r="C1" s="97"/>
      <c r="D1" s="97"/>
      <c r="E1" s="97"/>
      <c r="F1" s="97"/>
      <c r="G1" s="97"/>
      <c r="H1" s="97"/>
      <c r="I1" s="97"/>
    </row>
    <row r="2" spans="2:9" ht="21">
      <c r="B2" s="97" t="s">
        <v>48</v>
      </c>
      <c r="C2" s="97"/>
      <c r="D2" s="97"/>
      <c r="E2" s="97"/>
      <c r="F2" s="97"/>
      <c r="G2" s="97"/>
      <c r="H2" s="97"/>
      <c r="I2" s="97"/>
    </row>
    <row r="3" spans="2:9" ht="21">
      <c r="B3" s="97" t="s">
        <v>72</v>
      </c>
      <c r="C3" s="97"/>
      <c r="D3" s="97"/>
      <c r="E3" s="97"/>
      <c r="F3" s="97"/>
      <c r="G3" s="97"/>
      <c r="H3" s="97"/>
      <c r="I3" s="97"/>
    </row>
    <row r="4" spans="2:9" ht="18">
      <c r="B4" s="36"/>
      <c r="C4" s="36"/>
      <c r="D4" s="36"/>
      <c r="E4" s="36"/>
      <c r="F4" s="36"/>
      <c r="G4" s="36"/>
      <c r="H4" s="36"/>
      <c r="I4" s="36"/>
    </row>
    <row r="5" spans="2:12" ht="21">
      <c r="B5" s="71" t="s">
        <v>79</v>
      </c>
      <c r="C5" s="71"/>
      <c r="D5" s="71"/>
      <c r="E5" s="71"/>
      <c r="F5" s="71"/>
      <c r="G5" s="71"/>
      <c r="H5" s="71"/>
      <c r="I5" s="72">
        <v>11068361.55</v>
      </c>
      <c r="J5" s="2"/>
      <c r="K5" s="2"/>
      <c r="L5" s="2"/>
    </row>
    <row r="6" spans="2:12" ht="21">
      <c r="B6" s="71" t="s">
        <v>3</v>
      </c>
      <c r="C6" s="71" t="s">
        <v>80</v>
      </c>
      <c r="D6" s="71"/>
      <c r="E6" s="71"/>
      <c r="F6" s="71"/>
      <c r="G6" s="73">
        <v>2518881.96</v>
      </c>
      <c r="H6" s="71"/>
      <c r="I6" s="72"/>
      <c r="J6" s="2"/>
      <c r="K6" s="2"/>
      <c r="L6" s="2"/>
    </row>
    <row r="7" spans="2:12" ht="21">
      <c r="B7" s="71"/>
      <c r="C7" s="71" t="s">
        <v>81</v>
      </c>
      <c r="D7" s="71"/>
      <c r="E7" s="71"/>
      <c r="F7" s="71"/>
      <c r="G7" s="74">
        <f>4692039.09+281370.27</f>
        <v>4973409.359999999</v>
      </c>
      <c r="H7" s="71"/>
      <c r="I7" s="73">
        <f>SUM(G6:G7)</f>
        <v>7492291.319999999</v>
      </c>
      <c r="J7" s="2"/>
      <c r="K7" s="2"/>
      <c r="L7" s="2"/>
    </row>
    <row r="8" spans="2:14" ht="21">
      <c r="B8" s="75" t="s">
        <v>91</v>
      </c>
      <c r="C8" s="71" t="s">
        <v>82</v>
      </c>
      <c r="D8" s="71"/>
      <c r="E8" s="71"/>
      <c r="F8" s="71"/>
      <c r="G8" s="76"/>
      <c r="H8" s="71"/>
      <c r="I8" s="74">
        <v>0</v>
      </c>
      <c r="J8" s="2"/>
      <c r="K8" s="2"/>
      <c r="L8" s="2">
        <v>1700</v>
      </c>
      <c r="N8" s="68">
        <v>812299.05</v>
      </c>
    </row>
    <row r="9" spans="2:14" ht="21">
      <c r="B9" s="77" t="s">
        <v>83</v>
      </c>
      <c r="C9" s="71"/>
      <c r="D9" s="71"/>
      <c r="E9" s="71"/>
      <c r="F9" s="71"/>
      <c r="G9" s="76"/>
      <c r="H9" s="71"/>
      <c r="I9" s="78">
        <f>+I5-I7+I8</f>
        <v>3576070.2300000014</v>
      </c>
      <c r="J9" s="2"/>
      <c r="K9" s="2"/>
      <c r="L9" s="2">
        <v>3503.77</v>
      </c>
      <c r="N9" s="68">
        <v>110000</v>
      </c>
    </row>
    <row r="10" spans="2:14" ht="21">
      <c r="B10" s="79" t="s">
        <v>3</v>
      </c>
      <c r="C10" s="71" t="s">
        <v>84</v>
      </c>
      <c r="D10" s="71"/>
      <c r="E10" s="71"/>
      <c r="F10" s="71"/>
      <c r="G10" s="80">
        <v>0</v>
      </c>
      <c r="H10" s="78"/>
      <c r="I10" s="71"/>
      <c r="J10" s="2"/>
      <c r="K10" s="2"/>
      <c r="L10" s="2"/>
      <c r="N10" s="68">
        <v>542425</v>
      </c>
    </row>
    <row r="11" spans="2:14" ht="21">
      <c r="B11" s="71"/>
      <c r="C11" s="71" t="s">
        <v>85</v>
      </c>
      <c r="D11" s="71"/>
      <c r="E11" s="71"/>
      <c r="F11" s="71"/>
      <c r="G11" s="72"/>
      <c r="H11" s="81"/>
      <c r="I11" s="71"/>
      <c r="J11" s="2"/>
      <c r="K11" s="2"/>
      <c r="L11" s="2"/>
      <c r="N11" s="69">
        <f>SUM(N8:N10)</f>
        <v>1464724.05</v>
      </c>
    </row>
    <row r="12" spans="2:12" ht="21">
      <c r="B12" s="71"/>
      <c r="C12" s="71" t="s">
        <v>86</v>
      </c>
      <c r="D12" s="71"/>
      <c r="E12" s="71"/>
      <c r="F12" s="71"/>
      <c r="G12" s="72">
        <v>0</v>
      </c>
      <c r="H12" s="82"/>
      <c r="I12" s="82"/>
      <c r="J12" s="2"/>
      <c r="K12" s="2"/>
      <c r="L12" s="2"/>
    </row>
    <row r="13" spans="2:12" ht="21">
      <c r="B13" s="71"/>
      <c r="C13" s="71" t="s">
        <v>85</v>
      </c>
      <c r="D13" s="71"/>
      <c r="E13" s="71"/>
      <c r="F13" s="71"/>
      <c r="G13" s="72"/>
      <c r="H13" s="82"/>
      <c r="I13" s="82"/>
      <c r="J13" s="2"/>
      <c r="K13" s="2"/>
      <c r="L13" s="2"/>
    </row>
    <row r="14" spans="2:12" ht="21">
      <c r="B14" s="71"/>
      <c r="C14" s="77" t="s">
        <v>87</v>
      </c>
      <c r="D14" s="77"/>
      <c r="E14" s="77"/>
      <c r="F14" s="71"/>
      <c r="G14" s="83">
        <v>0</v>
      </c>
      <c r="H14" s="82"/>
      <c r="I14" s="82">
        <f>SUM(G10:G14)</f>
        <v>0</v>
      </c>
      <c r="J14" s="2"/>
      <c r="K14" s="2"/>
      <c r="L14" s="2"/>
    </row>
    <row r="15" spans="2:13" ht="21" thickBot="1">
      <c r="B15" s="71" t="s">
        <v>88</v>
      </c>
      <c r="C15" s="71"/>
      <c r="D15" s="71"/>
      <c r="E15" s="71"/>
      <c r="F15" s="71"/>
      <c r="G15" s="72"/>
      <c r="H15" s="84"/>
      <c r="I15" s="85">
        <f>+I9-I14</f>
        <v>3576070.2300000014</v>
      </c>
      <c r="J15" s="54"/>
      <c r="K15" s="54"/>
      <c r="L15" s="20">
        <v>1963049.93</v>
      </c>
      <c r="M15" s="70">
        <f>+I15-L15</f>
        <v>1613020.3000000014</v>
      </c>
    </row>
    <row r="16" spans="2:9" ht="21" thickTop="1">
      <c r="B16" s="64"/>
      <c r="C16" s="64"/>
      <c r="D16" s="64"/>
      <c r="E16" s="64"/>
      <c r="F16" s="64"/>
      <c r="G16" s="64"/>
      <c r="H16" s="64"/>
      <c r="I16" s="64"/>
    </row>
    <row r="17" spans="2:9" ht="21">
      <c r="B17" s="97" t="s">
        <v>98</v>
      </c>
      <c r="C17" s="97"/>
      <c r="D17" s="97"/>
      <c r="E17" s="97"/>
      <c r="F17" s="97"/>
      <c r="G17" s="97"/>
      <c r="H17" s="97"/>
      <c r="I17" s="97"/>
    </row>
    <row r="18" spans="2:9" ht="21">
      <c r="B18" s="97" t="s">
        <v>48</v>
      </c>
      <c r="C18" s="97"/>
      <c r="D18" s="97"/>
      <c r="E18" s="97"/>
      <c r="F18" s="97"/>
      <c r="G18" s="97"/>
      <c r="H18" s="97"/>
      <c r="I18" s="97"/>
    </row>
    <row r="19" spans="2:9" ht="21">
      <c r="B19" s="97" t="s">
        <v>72</v>
      </c>
      <c r="C19" s="97"/>
      <c r="D19" s="97"/>
      <c r="E19" s="97"/>
      <c r="F19" s="97"/>
      <c r="G19" s="97"/>
      <c r="H19" s="97"/>
      <c r="I19" s="97"/>
    </row>
    <row r="20" spans="2:9" ht="18">
      <c r="B20" s="36"/>
      <c r="C20" s="36"/>
      <c r="D20" s="36"/>
      <c r="E20" s="36"/>
      <c r="F20" s="36"/>
      <c r="G20" s="36"/>
      <c r="H20" s="36"/>
      <c r="I20" s="36"/>
    </row>
    <row r="21" spans="2:9" ht="19.5">
      <c r="B21" s="71" t="s">
        <v>99</v>
      </c>
      <c r="C21" s="71"/>
      <c r="D21" s="71"/>
      <c r="E21" s="71"/>
      <c r="F21" s="71"/>
      <c r="G21" s="71"/>
      <c r="H21" s="71"/>
      <c r="I21" s="72">
        <f>+I15</f>
        <v>3576070.2300000014</v>
      </c>
    </row>
    <row r="22" spans="2:15" ht="19.5">
      <c r="B22" s="71" t="s">
        <v>3</v>
      </c>
      <c r="C22" s="71" t="s">
        <v>100</v>
      </c>
      <c r="D22" s="71"/>
      <c r="E22" s="71"/>
      <c r="F22" s="71"/>
      <c r="G22" s="71"/>
      <c r="H22" s="71"/>
      <c r="I22" s="72">
        <v>6641970</v>
      </c>
      <c r="L22" s="69">
        <v>149460</v>
      </c>
      <c r="M22" s="69"/>
      <c r="O22" s="68" t="s">
        <v>148</v>
      </c>
    </row>
    <row r="23" spans="2:15" ht="19.5">
      <c r="B23" s="77" t="s">
        <v>101</v>
      </c>
      <c r="C23" s="71"/>
      <c r="D23" s="71"/>
      <c r="E23" s="71"/>
      <c r="F23" s="71"/>
      <c r="G23" s="71"/>
      <c r="H23" s="71"/>
      <c r="I23" s="83">
        <f>+I21-I22</f>
        <v>-3065899.7699999986</v>
      </c>
      <c r="L23" s="69">
        <v>816730</v>
      </c>
      <c r="M23" s="69"/>
      <c r="O23" s="69">
        <v>500000</v>
      </c>
    </row>
    <row r="24" spans="2:15" ht="19.5">
      <c r="B24" s="79" t="s">
        <v>3</v>
      </c>
      <c r="C24" s="71" t="s">
        <v>102</v>
      </c>
      <c r="D24" s="71"/>
      <c r="E24" s="71"/>
      <c r="F24" s="71"/>
      <c r="G24" s="73">
        <v>0</v>
      </c>
      <c r="H24" s="71"/>
      <c r="I24" s="72"/>
      <c r="L24" s="69">
        <f>SUM(L22:L23)</f>
        <v>966190</v>
      </c>
      <c r="M24" s="69">
        <f>+L24*3</f>
        <v>2898570</v>
      </c>
      <c r="O24" s="69" t="s">
        <v>149</v>
      </c>
    </row>
    <row r="25" spans="2:15" ht="19.5">
      <c r="B25" s="71"/>
      <c r="C25" s="71" t="s">
        <v>103</v>
      </c>
      <c r="D25" s="71"/>
      <c r="E25" s="71"/>
      <c r="F25" s="71"/>
      <c r="G25" s="73">
        <v>0</v>
      </c>
      <c r="H25" s="71"/>
      <c r="I25" s="72"/>
      <c r="L25" s="68" t="s">
        <v>115</v>
      </c>
      <c r="O25" s="69">
        <f>+O23*3</f>
        <v>1500000</v>
      </c>
    </row>
    <row r="26" spans="2:15" ht="19.5">
      <c r="B26" s="71"/>
      <c r="C26" s="71" t="s">
        <v>104</v>
      </c>
      <c r="D26" s="71"/>
      <c r="E26" s="71"/>
      <c r="F26" s="71"/>
      <c r="G26" s="74">
        <v>0</v>
      </c>
      <c r="H26" s="71"/>
      <c r="I26" s="72">
        <f>SUM(G24:G26)</f>
        <v>0</v>
      </c>
      <c r="L26" s="68" t="s">
        <v>116</v>
      </c>
      <c r="O26" s="69">
        <v>33000000</v>
      </c>
    </row>
    <row r="27" spans="2:15" ht="19.5">
      <c r="B27" s="75" t="s">
        <v>91</v>
      </c>
      <c r="C27" s="71" t="s">
        <v>105</v>
      </c>
      <c r="D27" s="71"/>
      <c r="E27" s="71"/>
      <c r="F27" s="71"/>
      <c r="G27" s="89">
        <v>0</v>
      </c>
      <c r="H27" s="71"/>
      <c r="I27" s="72"/>
      <c r="L27" s="68">
        <v>47000</v>
      </c>
      <c r="M27" s="68">
        <f>+L27*3</f>
        <v>141000</v>
      </c>
      <c r="O27" s="69">
        <f>+O26*10/100</f>
        <v>3300000</v>
      </c>
    </row>
    <row r="28" spans="2:15" ht="19.5">
      <c r="B28" s="71"/>
      <c r="C28" s="77" t="s">
        <v>106</v>
      </c>
      <c r="D28" s="71"/>
      <c r="E28" s="71"/>
      <c r="F28" s="71"/>
      <c r="G28" s="74">
        <v>0</v>
      </c>
      <c r="H28" s="71"/>
      <c r="I28" s="83">
        <f>SUM(G27:G28)</f>
        <v>0</v>
      </c>
      <c r="L28" s="68" t="s">
        <v>117</v>
      </c>
      <c r="O28" s="70">
        <f>+O27+O25</f>
        <v>4800000</v>
      </c>
    </row>
    <row r="29" spans="2:13" ht="20.25" thickBot="1">
      <c r="B29" s="71" t="s">
        <v>107</v>
      </c>
      <c r="C29" s="71"/>
      <c r="D29" s="71"/>
      <c r="E29" s="71"/>
      <c r="F29" s="71"/>
      <c r="G29" s="71"/>
      <c r="H29" s="71"/>
      <c r="I29" s="90">
        <f>+I21-I22-I26+I28</f>
        <v>-3065899.7699999986</v>
      </c>
      <c r="L29" s="68">
        <f>5000+5000+3000+6000+4000+6000+2700+2500+4000+3600+6000</f>
        <v>47800</v>
      </c>
      <c r="M29" s="68">
        <f>+L29*3</f>
        <v>143400</v>
      </c>
    </row>
    <row r="30" spans="2:13" ht="20.25" thickTop="1">
      <c r="B30" s="71"/>
      <c r="C30" s="71"/>
      <c r="D30" s="71"/>
      <c r="E30" s="71"/>
      <c r="F30" s="71"/>
      <c r="G30" s="71"/>
      <c r="H30" s="71"/>
      <c r="I30" s="72"/>
      <c r="L30" s="69">
        <v>34590000</v>
      </c>
      <c r="M30" s="70">
        <f>SUM(M24:M29)</f>
        <v>3182970</v>
      </c>
    </row>
    <row r="31" ht="14.25">
      <c r="L31" s="69">
        <f>+L30*10/100</f>
        <v>3459000</v>
      </c>
    </row>
    <row r="32" spans="1:12" ht="18.75">
      <c r="A32" s="87" t="s">
        <v>95</v>
      </c>
      <c r="F32" s="87" t="s">
        <v>93</v>
      </c>
      <c r="L32" s="70">
        <f>+L31+M30</f>
        <v>6641970</v>
      </c>
    </row>
    <row r="33" spans="1:6" ht="18.75">
      <c r="A33" s="87" t="s">
        <v>92</v>
      </c>
      <c r="F33" s="87" t="s">
        <v>94</v>
      </c>
    </row>
    <row r="34" spans="3:6" ht="19.5">
      <c r="C34" s="88" t="s">
        <v>96</v>
      </c>
      <c r="F34" s="88" t="s">
        <v>97</v>
      </c>
    </row>
  </sheetData>
  <sheetProtection/>
  <mergeCells count="6">
    <mergeCell ref="B1:I1"/>
    <mergeCell ref="B2:I2"/>
    <mergeCell ref="B3:I3"/>
    <mergeCell ref="B17:I17"/>
    <mergeCell ref="B18:I18"/>
    <mergeCell ref="B19:I19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G19" sqref="G19"/>
    </sheetView>
  </sheetViews>
  <sheetFormatPr defaultColWidth="9.140625" defaultRowHeight="15"/>
  <cols>
    <col min="1" max="1" width="4.421875" style="68" customWidth="1"/>
    <col min="2" max="2" width="4.140625" style="68" customWidth="1"/>
    <col min="3" max="4" width="8.8515625" style="68" customWidth="1"/>
    <col min="5" max="5" width="9.00390625" style="68" customWidth="1"/>
    <col min="6" max="6" width="20.140625" style="68" customWidth="1"/>
    <col min="7" max="7" width="12.28125" style="68" customWidth="1"/>
    <col min="8" max="8" width="1.57421875" style="68" customWidth="1"/>
    <col min="9" max="9" width="13.00390625" style="68" customWidth="1"/>
    <col min="10" max="11" width="8.8515625" style="68" customWidth="1"/>
    <col min="12" max="12" width="21.28125" style="68" customWidth="1"/>
    <col min="13" max="16384" width="8.8515625" style="68" customWidth="1"/>
  </cols>
  <sheetData>
    <row r="1" spans="2:9" ht="18">
      <c r="B1" s="37"/>
      <c r="C1" s="37"/>
      <c r="D1" s="37"/>
      <c r="E1" s="37"/>
      <c r="F1" s="37"/>
      <c r="G1" s="37"/>
      <c r="H1" s="37"/>
      <c r="I1" s="35"/>
    </row>
    <row r="2" spans="2:9" ht="21">
      <c r="B2" s="97" t="s">
        <v>108</v>
      </c>
      <c r="C2" s="97"/>
      <c r="D2" s="97"/>
      <c r="E2" s="97"/>
      <c r="F2" s="97"/>
      <c r="G2" s="97"/>
      <c r="H2" s="97"/>
      <c r="I2" s="97"/>
    </row>
    <row r="3" spans="2:9" ht="21">
      <c r="B3" s="97" t="s">
        <v>48</v>
      </c>
      <c r="C3" s="97"/>
      <c r="D3" s="97"/>
      <c r="E3" s="97"/>
      <c r="F3" s="97"/>
      <c r="G3" s="97"/>
      <c r="H3" s="97"/>
      <c r="I3" s="97"/>
    </row>
    <row r="4" spans="2:9" ht="21">
      <c r="B4" s="97" t="s">
        <v>72</v>
      </c>
      <c r="C4" s="97"/>
      <c r="D4" s="97"/>
      <c r="E4" s="97"/>
      <c r="F4" s="97"/>
      <c r="G4" s="97"/>
      <c r="H4" s="97"/>
      <c r="I4" s="97"/>
    </row>
    <row r="5" spans="2:9" ht="18">
      <c r="B5" s="36"/>
      <c r="C5" s="36"/>
      <c r="D5" s="36"/>
      <c r="E5" s="36"/>
      <c r="F5" s="36"/>
      <c r="G5" s="36"/>
      <c r="H5" s="36"/>
      <c r="I5" s="36"/>
    </row>
    <row r="6" spans="2:9" ht="19.5">
      <c r="B6" s="71" t="s">
        <v>81</v>
      </c>
      <c r="C6" s="71"/>
      <c r="D6" s="71"/>
      <c r="E6" s="71"/>
      <c r="F6" s="71"/>
      <c r="G6" s="71"/>
      <c r="H6" s="71"/>
      <c r="I6" s="72">
        <v>4973409.359999999</v>
      </c>
    </row>
    <row r="7" spans="2:9" ht="19.5">
      <c r="B7" s="71" t="s">
        <v>3</v>
      </c>
      <c r="C7" s="71" t="s">
        <v>89</v>
      </c>
      <c r="D7" s="71"/>
      <c r="E7" s="71"/>
      <c r="F7" s="71"/>
      <c r="G7" s="71"/>
      <c r="H7" s="71"/>
      <c r="I7" s="72"/>
    </row>
    <row r="8" spans="2:9" ht="19.5">
      <c r="B8" s="71"/>
      <c r="C8" s="71" t="s">
        <v>85</v>
      </c>
      <c r="D8" s="71"/>
      <c r="E8" s="71"/>
      <c r="F8" s="71"/>
      <c r="G8" s="86">
        <v>0</v>
      </c>
      <c r="H8" s="71"/>
      <c r="I8" s="73"/>
    </row>
    <row r="9" spans="2:9" ht="19.5">
      <c r="B9" s="71"/>
      <c r="C9" s="77" t="s">
        <v>87</v>
      </c>
      <c r="D9" s="77"/>
      <c r="E9" s="77"/>
      <c r="F9" s="71"/>
      <c r="G9" s="83">
        <v>0</v>
      </c>
      <c r="H9" s="82"/>
      <c r="I9" s="82">
        <f>SUM(G8:G9)</f>
        <v>0</v>
      </c>
    </row>
    <row r="10" spans="2:9" ht="20.25" thickBot="1">
      <c r="B10" s="71" t="s">
        <v>90</v>
      </c>
      <c r="C10" s="71"/>
      <c r="D10" s="71"/>
      <c r="E10" s="71"/>
      <c r="F10" s="71"/>
      <c r="G10" s="72"/>
      <c r="H10" s="84"/>
      <c r="I10" s="85">
        <f>+I6-I9</f>
        <v>4973409.359999999</v>
      </c>
    </row>
    <row r="11" ht="15" thickTop="1"/>
    <row r="14" spans="2:9" ht="21">
      <c r="B14" s="97" t="s">
        <v>109</v>
      </c>
      <c r="C14" s="97"/>
      <c r="D14" s="97"/>
      <c r="E14" s="97"/>
      <c r="F14" s="97"/>
      <c r="G14" s="97"/>
      <c r="H14" s="97"/>
      <c r="I14" s="97"/>
    </row>
    <row r="15" spans="2:9" ht="21">
      <c r="B15" s="97" t="s">
        <v>48</v>
      </c>
      <c r="C15" s="97"/>
      <c r="D15" s="97"/>
      <c r="E15" s="97"/>
      <c r="F15" s="97"/>
      <c r="G15" s="97"/>
      <c r="H15" s="97"/>
      <c r="I15" s="97"/>
    </row>
    <row r="16" spans="2:9" ht="21">
      <c r="B16" s="97" t="s">
        <v>113</v>
      </c>
      <c r="C16" s="97"/>
      <c r="D16" s="97"/>
      <c r="E16" s="97"/>
      <c r="F16" s="97"/>
      <c r="G16" s="97"/>
      <c r="H16" s="97"/>
      <c r="I16" s="97"/>
    </row>
    <row r="17" spans="2:9" ht="18">
      <c r="B17" s="36"/>
      <c r="C17" s="36"/>
      <c r="D17" s="36"/>
      <c r="E17" s="36"/>
      <c r="F17" s="36"/>
      <c r="G17" s="36"/>
      <c r="H17" s="36"/>
      <c r="I17" s="36"/>
    </row>
    <row r="18" spans="2:9" ht="19.5">
      <c r="B18" s="71" t="s">
        <v>110</v>
      </c>
      <c r="C18" s="71"/>
      <c r="D18" s="71"/>
      <c r="E18" s="71"/>
      <c r="F18" s="71"/>
      <c r="G18" s="71"/>
      <c r="H18" s="71"/>
      <c r="I18" s="72">
        <v>4973409.359999999</v>
      </c>
    </row>
    <row r="19" spans="2:9" ht="19.5">
      <c r="B19" s="71" t="s">
        <v>3</v>
      </c>
      <c r="C19" s="71" t="s">
        <v>111</v>
      </c>
      <c r="D19" s="71"/>
      <c r="E19" s="71"/>
      <c r="F19" s="71"/>
      <c r="G19" s="86">
        <v>0</v>
      </c>
      <c r="H19" s="71"/>
      <c r="I19" s="72"/>
    </row>
    <row r="20" spans="2:9" ht="19.5">
      <c r="B20" s="71"/>
      <c r="C20" s="71" t="s">
        <v>112</v>
      </c>
      <c r="D20" s="71"/>
      <c r="E20" s="71"/>
      <c r="F20" s="71"/>
      <c r="G20" s="74">
        <v>0</v>
      </c>
      <c r="H20" s="71"/>
      <c r="I20" s="73">
        <f>SUM(G19:G20)</f>
        <v>0</v>
      </c>
    </row>
    <row r="21" spans="2:9" ht="20.25" thickBot="1">
      <c r="B21" s="71" t="s">
        <v>114</v>
      </c>
      <c r="C21" s="71"/>
      <c r="D21" s="71"/>
      <c r="E21" s="71"/>
      <c r="F21" s="71"/>
      <c r="G21" s="72"/>
      <c r="H21" s="84"/>
      <c r="I21" s="85">
        <f>+I18-I20</f>
        <v>4973409.359999999</v>
      </c>
    </row>
    <row r="22" ht="15" thickTop="1"/>
    <row r="26" spans="1:6" ht="18.75">
      <c r="A26" s="87" t="s">
        <v>95</v>
      </c>
      <c r="F26" s="87" t="s">
        <v>93</v>
      </c>
    </row>
    <row r="27" spans="1:6" ht="18.75">
      <c r="A27" s="87" t="s">
        <v>92</v>
      </c>
      <c r="F27" s="87" t="s">
        <v>94</v>
      </c>
    </row>
    <row r="28" spans="3:6" ht="19.5">
      <c r="C28" s="88" t="s">
        <v>96</v>
      </c>
      <c r="F28" s="88" t="s">
        <v>97</v>
      </c>
    </row>
  </sheetData>
  <sheetProtection/>
  <mergeCells count="6">
    <mergeCell ref="B14:I14"/>
    <mergeCell ref="B15:I15"/>
    <mergeCell ref="B16:I16"/>
    <mergeCell ref="B2:I2"/>
    <mergeCell ref="B4:I4"/>
    <mergeCell ref="B3:I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6">
      <selection activeCell="G6" sqref="G6"/>
    </sheetView>
  </sheetViews>
  <sheetFormatPr defaultColWidth="9.140625" defaultRowHeight="15"/>
  <cols>
    <col min="1" max="2" width="3.7109375" style="68" customWidth="1"/>
    <col min="3" max="4" width="8.8515625" style="68" customWidth="1"/>
    <col min="5" max="5" width="9.00390625" style="68" customWidth="1"/>
    <col min="6" max="6" width="27.8515625" style="68" customWidth="1"/>
    <col min="7" max="7" width="11.7109375" style="68" customWidth="1"/>
    <col min="8" max="8" width="1.57421875" style="68" customWidth="1"/>
    <col min="9" max="9" width="12.8515625" style="68" customWidth="1"/>
    <col min="10" max="11" width="8.8515625" style="68" customWidth="1"/>
    <col min="12" max="12" width="21.28125" style="68" customWidth="1"/>
    <col min="13" max="16384" width="8.8515625" style="68" customWidth="1"/>
  </cols>
  <sheetData>
    <row r="1" spans="2:9" ht="21">
      <c r="B1" s="97" t="s">
        <v>78</v>
      </c>
      <c r="C1" s="97"/>
      <c r="D1" s="97"/>
      <c r="E1" s="97"/>
      <c r="F1" s="97"/>
      <c r="G1" s="97"/>
      <c r="H1" s="97"/>
      <c r="I1" s="97"/>
    </row>
    <row r="2" spans="2:9" ht="21">
      <c r="B2" s="97" t="s">
        <v>48</v>
      </c>
      <c r="C2" s="97"/>
      <c r="D2" s="97"/>
      <c r="E2" s="97"/>
      <c r="F2" s="97"/>
      <c r="G2" s="97"/>
      <c r="H2" s="97"/>
      <c r="I2" s="97"/>
    </row>
    <row r="3" spans="2:9" ht="21">
      <c r="B3" s="97" t="s">
        <v>72</v>
      </c>
      <c r="C3" s="97"/>
      <c r="D3" s="97"/>
      <c r="E3" s="97"/>
      <c r="F3" s="97"/>
      <c r="G3" s="97"/>
      <c r="H3" s="97"/>
      <c r="I3" s="97"/>
    </row>
    <row r="4" spans="2:9" ht="18">
      <c r="B4" s="36"/>
      <c r="C4" s="36"/>
      <c r="D4" s="36"/>
      <c r="E4" s="36"/>
      <c r="F4" s="36"/>
      <c r="G4" s="36"/>
      <c r="H4" s="36"/>
      <c r="I4" s="36"/>
    </row>
    <row r="5" spans="2:12" ht="21">
      <c r="B5" s="71" t="s">
        <v>79</v>
      </c>
      <c r="C5" s="71"/>
      <c r="D5" s="71"/>
      <c r="E5" s="71"/>
      <c r="F5" s="71"/>
      <c r="G5" s="71"/>
      <c r="H5" s="71"/>
      <c r="I5" s="72">
        <v>11068361.55</v>
      </c>
      <c r="J5" s="2"/>
      <c r="K5" s="2"/>
      <c r="L5" s="2"/>
    </row>
    <row r="6" spans="2:12" ht="21">
      <c r="B6" s="71" t="s">
        <v>3</v>
      </c>
      <c r="C6" s="71" t="s">
        <v>80</v>
      </c>
      <c r="D6" s="71"/>
      <c r="E6" s="71"/>
      <c r="F6" s="71"/>
      <c r="G6" s="73">
        <v>2518881.96</v>
      </c>
      <c r="H6" s="71"/>
      <c r="I6" s="72"/>
      <c r="J6" s="2"/>
      <c r="K6" s="2"/>
      <c r="L6" s="2"/>
    </row>
    <row r="7" spans="2:12" ht="21">
      <c r="B7" s="71"/>
      <c r="C7" s="71" t="s">
        <v>81</v>
      </c>
      <c r="D7" s="71"/>
      <c r="E7" s="71"/>
      <c r="F7" s="71"/>
      <c r="G7" s="74">
        <f>4692039.09+281370.27</f>
        <v>4973409.359999999</v>
      </c>
      <c r="H7" s="71"/>
      <c r="I7" s="73">
        <f>SUM(G6:G7)</f>
        <v>7492291.319999999</v>
      </c>
      <c r="J7" s="2"/>
      <c r="K7" s="2"/>
      <c r="L7" s="2"/>
    </row>
    <row r="8" spans="2:14" ht="21">
      <c r="B8" s="75" t="s">
        <v>91</v>
      </c>
      <c r="C8" s="71" t="s">
        <v>82</v>
      </c>
      <c r="D8" s="71"/>
      <c r="E8" s="71"/>
      <c r="F8" s="71"/>
      <c r="G8" s="76"/>
      <c r="H8" s="71"/>
      <c r="I8" s="74">
        <v>0</v>
      </c>
      <c r="J8" s="2"/>
      <c r="K8" s="2"/>
      <c r="L8" s="2">
        <v>1700</v>
      </c>
      <c r="N8" s="68">
        <v>812299.05</v>
      </c>
    </row>
    <row r="9" spans="2:14" ht="21">
      <c r="B9" s="77" t="s">
        <v>83</v>
      </c>
      <c r="C9" s="71"/>
      <c r="D9" s="71"/>
      <c r="E9" s="71"/>
      <c r="F9" s="71"/>
      <c r="G9" s="76"/>
      <c r="H9" s="71"/>
      <c r="I9" s="78">
        <f>+I5-I7+I8</f>
        <v>3576070.2300000014</v>
      </c>
      <c r="J9" s="2"/>
      <c r="K9" s="2"/>
      <c r="L9" s="2">
        <v>3503.77</v>
      </c>
      <c r="N9" s="68">
        <v>110000</v>
      </c>
    </row>
    <row r="10" spans="2:14" ht="21">
      <c r="B10" s="79" t="s">
        <v>3</v>
      </c>
      <c r="C10" s="71" t="s">
        <v>84</v>
      </c>
      <c r="D10" s="71"/>
      <c r="E10" s="71"/>
      <c r="F10" s="71"/>
      <c r="G10" s="80">
        <v>0</v>
      </c>
      <c r="H10" s="78"/>
      <c r="I10" s="71"/>
      <c r="J10" s="2"/>
      <c r="K10" s="2"/>
      <c r="L10" s="2"/>
      <c r="N10" s="68">
        <v>542425</v>
      </c>
    </row>
    <row r="11" spans="2:14" ht="21">
      <c r="B11" s="71"/>
      <c r="C11" s="71" t="s">
        <v>85</v>
      </c>
      <c r="D11" s="71"/>
      <c r="E11" s="71"/>
      <c r="F11" s="71"/>
      <c r="G11" s="72"/>
      <c r="H11" s="81"/>
      <c r="I11" s="71"/>
      <c r="J11" s="2"/>
      <c r="K11" s="2"/>
      <c r="L11" s="2"/>
      <c r="N11" s="69">
        <f>SUM(N8:N10)</f>
        <v>1464724.05</v>
      </c>
    </row>
    <row r="12" spans="2:12" ht="21">
      <c r="B12" s="71"/>
      <c r="C12" s="71" t="s">
        <v>86</v>
      </c>
      <c r="D12" s="71"/>
      <c r="E12" s="71"/>
      <c r="F12" s="71"/>
      <c r="G12" s="72">
        <v>0</v>
      </c>
      <c r="H12" s="82"/>
      <c r="I12" s="82"/>
      <c r="J12" s="2"/>
      <c r="K12" s="2"/>
      <c r="L12" s="2"/>
    </row>
    <row r="13" spans="2:12" ht="21">
      <c r="B13" s="71"/>
      <c r="C13" s="71" t="s">
        <v>85</v>
      </c>
      <c r="D13" s="71"/>
      <c r="E13" s="71"/>
      <c r="F13" s="71"/>
      <c r="G13" s="72"/>
      <c r="H13" s="82"/>
      <c r="I13" s="82"/>
      <c r="J13" s="2"/>
      <c r="K13" s="2"/>
      <c r="L13" s="2"/>
    </row>
    <row r="14" spans="2:12" ht="21">
      <c r="B14" s="71"/>
      <c r="C14" s="77" t="s">
        <v>87</v>
      </c>
      <c r="D14" s="77"/>
      <c r="E14" s="77"/>
      <c r="F14" s="71"/>
      <c r="G14" s="83">
        <v>0</v>
      </c>
      <c r="H14" s="82"/>
      <c r="I14" s="82">
        <f>SUM(G10:G14)</f>
        <v>0</v>
      </c>
      <c r="J14" s="2"/>
      <c r="K14" s="2"/>
      <c r="L14" s="2"/>
    </row>
    <row r="15" spans="2:13" ht="21" thickBot="1">
      <c r="B15" s="71" t="s">
        <v>88</v>
      </c>
      <c r="C15" s="71"/>
      <c r="D15" s="71"/>
      <c r="E15" s="71"/>
      <c r="F15" s="71"/>
      <c r="G15" s="72"/>
      <c r="H15" s="84"/>
      <c r="I15" s="85">
        <f>+I9-I14</f>
        <v>3576070.2300000014</v>
      </c>
      <c r="J15" s="54"/>
      <c r="K15" s="54"/>
      <c r="L15" s="20">
        <v>1963049.93</v>
      </c>
      <c r="M15" s="70">
        <f>+I15-L15</f>
        <v>1613020.3000000014</v>
      </c>
    </row>
    <row r="16" spans="2:9" ht="21" thickTop="1">
      <c r="B16" s="64"/>
      <c r="C16" s="64"/>
      <c r="D16" s="64"/>
      <c r="E16" s="64"/>
      <c r="F16" s="64"/>
      <c r="G16" s="64"/>
      <c r="H16" s="64"/>
      <c r="I16" s="64"/>
    </row>
    <row r="17" spans="2:9" ht="21">
      <c r="B17" s="97" t="s">
        <v>98</v>
      </c>
      <c r="C17" s="97"/>
      <c r="D17" s="97"/>
      <c r="E17" s="97"/>
      <c r="F17" s="97"/>
      <c r="G17" s="97"/>
      <c r="H17" s="97"/>
      <c r="I17" s="97"/>
    </row>
    <row r="18" spans="2:9" ht="21">
      <c r="B18" s="97" t="s">
        <v>48</v>
      </c>
      <c r="C18" s="97"/>
      <c r="D18" s="97"/>
      <c r="E18" s="97"/>
      <c r="F18" s="97"/>
      <c r="G18" s="97"/>
      <c r="H18" s="97"/>
      <c r="I18" s="97"/>
    </row>
    <row r="19" spans="2:9" ht="21">
      <c r="B19" s="97" t="s">
        <v>113</v>
      </c>
      <c r="C19" s="97"/>
      <c r="D19" s="97"/>
      <c r="E19" s="97"/>
      <c r="F19" s="97"/>
      <c r="G19" s="97"/>
      <c r="H19" s="97"/>
      <c r="I19" s="97"/>
    </row>
    <row r="20" spans="2:9" ht="18">
      <c r="B20" s="36"/>
      <c r="C20" s="36"/>
      <c r="D20" s="36"/>
      <c r="E20" s="36"/>
      <c r="F20" s="36"/>
      <c r="G20" s="36"/>
      <c r="H20" s="36"/>
      <c r="I20" s="36"/>
    </row>
    <row r="21" spans="2:9" ht="19.5">
      <c r="B21" s="71" t="s">
        <v>99</v>
      </c>
      <c r="C21" s="71"/>
      <c r="D21" s="71"/>
      <c r="E21" s="71"/>
      <c r="F21" s="71"/>
      <c r="G21" s="71"/>
      <c r="H21" s="71"/>
      <c r="I21" s="72">
        <f>+I15</f>
        <v>3576070.2300000014</v>
      </c>
    </row>
    <row r="22" spans="2:9" ht="19.5">
      <c r="B22" s="71" t="s">
        <v>3</v>
      </c>
      <c r="C22" s="71" t="s">
        <v>100</v>
      </c>
      <c r="D22" s="71"/>
      <c r="E22" s="71"/>
      <c r="F22" s="71"/>
      <c r="G22" s="71"/>
      <c r="H22" s="71"/>
      <c r="I22" s="72">
        <v>3736079.77</v>
      </c>
    </row>
    <row r="23" spans="2:9" ht="19.5">
      <c r="B23" s="77" t="s">
        <v>101</v>
      </c>
      <c r="C23" s="71"/>
      <c r="D23" s="71"/>
      <c r="E23" s="71"/>
      <c r="F23" s="71"/>
      <c r="G23" s="71"/>
      <c r="H23" s="71"/>
      <c r="I23" s="83">
        <f>+I21-I22</f>
        <v>-160009.53999999864</v>
      </c>
    </row>
    <row r="24" spans="2:9" ht="19.5">
      <c r="B24" s="79" t="s">
        <v>3</v>
      </c>
      <c r="C24" s="71" t="s">
        <v>102</v>
      </c>
      <c r="D24" s="71"/>
      <c r="E24" s="71"/>
      <c r="F24" s="71"/>
      <c r="G24" s="73">
        <v>0</v>
      </c>
      <c r="H24" s="71"/>
      <c r="I24" s="72"/>
    </row>
    <row r="25" spans="2:9" ht="19.5">
      <c r="B25" s="71"/>
      <c r="C25" s="71" t="s">
        <v>103</v>
      </c>
      <c r="D25" s="71"/>
      <c r="E25" s="71"/>
      <c r="F25" s="71"/>
      <c r="G25" s="73">
        <v>0</v>
      </c>
      <c r="H25" s="71"/>
      <c r="I25" s="72"/>
    </row>
    <row r="26" spans="2:9" ht="19.5">
      <c r="B26" s="71"/>
      <c r="C26" s="71" t="s">
        <v>104</v>
      </c>
      <c r="D26" s="71"/>
      <c r="E26" s="71"/>
      <c r="F26" s="71"/>
      <c r="G26" s="74">
        <v>1543821.86</v>
      </c>
      <c r="H26" s="71"/>
      <c r="I26" s="72">
        <f>SUM(G24:G26)</f>
        <v>1543821.86</v>
      </c>
    </row>
    <row r="27" spans="2:9" ht="19.5">
      <c r="B27" s="75" t="s">
        <v>91</v>
      </c>
      <c r="C27" s="71" t="s">
        <v>105</v>
      </c>
      <c r="D27" s="71"/>
      <c r="E27" s="71"/>
      <c r="F27" s="71"/>
      <c r="G27" s="89">
        <v>0</v>
      </c>
      <c r="H27" s="71"/>
      <c r="I27" s="72"/>
    </row>
    <row r="28" spans="2:9" ht="19.5">
      <c r="B28" s="71"/>
      <c r="C28" s="77" t="s">
        <v>106</v>
      </c>
      <c r="D28" s="71"/>
      <c r="E28" s="71"/>
      <c r="F28" s="71"/>
      <c r="G28" s="74">
        <v>0</v>
      </c>
      <c r="H28" s="71"/>
      <c r="I28" s="83">
        <f>SUM(G27:G28)</f>
        <v>0</v>
      </c>
    </row>
    <row r="29" spans="2:9" ht="20.25" thickBot="1">
      <c r="B29" s="71" t="s">
        <v>107</v>
      </c>
      <c r="C29" s="71"/>
      <c r="D29" s="71"/>
      <c r="E29" s="71"/>
      <c r="F29" s="71"/>
      <c r="G29" s="71"/>
      <c r="H29" s="71"/>
      <c r="I29" s="90">
        <f>+I21-I22-I26+I28</f>
        <v>-1703831.3999999987</v>
      </c>
    </row>
    <row r="30" spans="2:9" ht="20.25" thickTop="1">
      <c r="B30" s="71"/>
      <c r="C30" s="71"/>
      <c r="D30" s="71"/>
      <c r="E30" s="71"/>
      <c r="F30" s="71"/>
      <c r="G30" s="71"/>
      <c r="H30" s="71"/>
      <c r="I30" s="72"/>
    </row>
    <row r="32" spans="1:6" ht="18.75">
      <c r="A32" s="87" t="s">
        <v>95</v>
      </c>
      <c r="F32" s="87" t="s">
        <v>93</v>
      </c>
    </row>
    <row r="33" spans="1:6" ht="18.75">
      <c r="A33" s="87" t="s">
        <v>92</v>
      </c>
      <c r="F33" s="87" t="s">
        <v>94</v>
      </c>
    </row>
    <row r="34" spans="3:6" ht="19.5">
      <c r="C34" s="88" t="s">
        <v>96</v>
      </c>
      <c r="F34" s="88" t="s">
        <v>97</v>
      </c>
    </row>
  </sheetData>
  <sheetProtection/>
  <mergeCells count="6">
    <mergeCell ref="B1:I1"/>
    <mergeCell ref="B2:I2"/>
    <mergeCell ref="B3:I3"/>
    <mergeCell ref="B17:I17"/>
    <mergeCell ref="B18:I18"/>
    <mergeCell ref="B19:I19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31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4.421875" style="0" customWidth="1"/>
    <col min="2" max="2" width="4.140625" style="0" customWidth="1"/>
    <col min="5" max="5" width="9.00390625" style="0" customWidth="1"/>
    <col min="6" max="6" width="8.140625" style="0" customWidth="1"/>
    <col min="7" max="7" width="12.421875" style="0" customWidth="1"/>
    <col min="8" max="8" width="12.00390625" style="0" customWidth="1"/>
    <col min="9" max="9" width="13.28125" style="0" customWidth="1"/>
    <col min="10" max="11" width="8.8515625" style="0" hidden="1" customWidth="1"/>
    <col min="12" max="12" width="25.57421875" style="0" customWidth="1"/>
    <col min="13" max="13" width="13.8515625" style="0" customWidth="1"/>
    <col min="14" max="14" width="4.421875" style="0" customWidth="1"/>
    <col min="15" max="15" width="36.8515625" style="0" customWidth="1"/>
    <col min="16" max="16" width="14.421875" style="0" customWidth="1"/>
  </cols>
  <sheetData>
    <row r="1" spans="2:9" ht="21">
      <c r="B1" s="34"/>
      <c r="C1" s="34"/>
      <c r="D1" s="34"/>
      <c r="E1" s="34"/>
      <c r="F1" s="34"/>
      <c r="G1" s="34"/>
      <c r="H1" s="34"/>
      <c r="I1" s="35"/>
    </row>
    <row r="2" spans="2:9" ht="21">
      <c r="B2" s="97" t="s">
        <v>48</v>
      </c>
      <c r="C2" s="97"/>
      <c r="D2" s="97"/>
      <c r="E2" s="97"/>
      <c r="F2" s="97"/>
      <c r="G2" s="97"/>
      <c r="H2" s="97"/>
      <c r="I2" s="97"/>
    </row>
    <row r="3" spans="2:9" ht="21">
      <c r="B3" s="97" t="s">
        <v>0</v>
      </c>
      <c r="C3" s="97"/>
      <c r="D3" s="97"/>
      <c r="E3" s="97"/>
      <c r="F3" s="97"/>
      <c r="G3" s="97"/>
      <c r="H3" s="97"/>
      <c r="I3" s="97"/>
    </row>
    <row r="4" spans="2:9" ht="21">
      <c r="B4" s="97" t="s">
        <v>72</v>
      </c>
      <c r="C4" s="97"/>
      <c r="D4" s="97"/>
      <c r="E4" s="97"/>
      <c r="F4" s="97"/>
      <c r="G4" s="97"/>
      <c r="H4" s="97"/>
      <c r="I4" s="97"/>
    </row>
    <row r="5" spans="2:9" ht="18">
      <c r="B5" s="36"/>
      <c r="C5" s="36"/>
      <c r="D5" s="36"/>
      <c r="E5" s="36"/>
      <c r="F5" s="36"/>
      <c r="G5" s="36"/>
      <c r="H5" s="36"/>
      <c r="I5" s="36"/>
    </row>
    <row r="6" spans="2:16" ht="21">
      <c r="B6" s="37" t="s">
        <v>73</v>
      </c>
      <c r="C6" s="38"/>
      <c r="D6" s="38"/>
      <c r="E6" s="38"/>
      <c r="F6" s="38"/>
      <c r="G6" s="38"/>
      <c r="H6" s="38"/>
      <c r="I6" s="39">
        <v>2227687.03</v>
      </c>
      <c r="L6" t="s">
        <v>136</v>
      </c>
      <c r="M6" s="91">
        <v>2227687.03</v>
      </c>
      <c r="N6" t="s">
        <v>37</v>
      </c>
      <c r="O6" t="s">
        <v>140</v>
      </c>
      <c r="P6" s="91">
        <v>4973409.359999999</v>
      </c>
    </row>
    <row r="7" spans="2:16" ht="21">
      <c r="B7" s="40" t="s">
        <v>51</v>
      </c>
      <c r="C7" s="37" t="s">
        <v>52</v>
      </c>
      <c r="D7" s="38"/>
      <c r="E7" s="38"/>
      <c r="F7" s="38"/>
      <c r="G7" s="41">
        <v>1875801.8</v>
      </c>
      <c r="H7" s="38"/>
      <c r="I7" s="38"/>
      <c r="M7" s="91"/>
      <c r="P7" s="91"/>
    </row>
    <row r="8" spans="2:16" ht="21">
      <c r="B8" s="40" t="s">
        <v>53</v>
      </c>
      <c r="C8" s="37" t="s">
        <v>54</v>
      </c>
      <c r="D8" s="38"/>
      <c r="E8" s="38"/>
      <c r="F8" s="38"/>
      <c r="G8" s="42">
        <f>+G7*0.15</f>
        <v>281370.27</v>
      </c>
      <c r="H8" s="43"/>
      <c r="I8" s="38"/>
      <c r="M8" s="91">
        <f>+M6+M7</f>
        <v>2227687.03</v>
      </c>
      <c r="P8" s="91">
        <f>+P6+P7</f>
        <v>4973409.359999999</v>
      </c>
    </row>
    <row r="9" spans="2:16" ht="21">
      <c r="B9" s="38"/>
      <c r="C9" s="37" t="s">
        <v>55</v>
      </c>
      <c r="D9" s="38"/>
      <c r="E9" s="38"/>
      <c r="F9" s="38"/>
      <c r="G9" s="39"/>
      <c r="H9" s="44">
        <f>+G7-G8</f>
        <v>1594431.53</v>
      </c>
      <c r="I9" s="38"/>
      <c r="M9" s="91"/>
      <c r="P9" s="91"/>
    </row>
    <row r="10" spans="2:16" ht="21">
      <c r="B10" s="37"/>
      <c r="C10" s="37" t="s">
        <v>56</v>
      </c>
      <c r="D10" s="37"/>
      <c r="E10" s="37"/>
      <c r="F10" s="38"/>
      <c r="G10" s="39"/>
      <c r="H10" s="45">
        <v>9521.69</v>
      </c>
      <c r="I10" s="45"/>
      <c r="L10" t="s">
        <v>138</v>
      </c>
      <c r="M10" s="91">
        <f>1875801.8*0.85</f>
        <v>1594431.53</v>
      </c>
      <c r="O10" t="s">
        <v>141</v>
      </c>
      <c r="P10" s="91">
        <f>1875801.8*0.15</f>
        <v>281370.27</v>
      </c>
    </row>
    <row r="11" spans="2:16" ht="21">
      <c r="B11" s="37"/>
      <c r="C11" s="37" t="s">
        <v>57</v>
      </c>
      <c r="D11" s="37"/>
      <c r="E11" s="37"/>
      <c r="F11" s="38"/>
      <c r="G11" s="39"/>
      <c r="H11" s="45">
        <v>95437.5</v>
      </c>
      <c r="I11" s="45"/>
      <c r="M11" s="92">
        <f>+M8+M10</f>
        <v>3822118.5599999996</v>
      </c>
      <c r="P11" s="92">
        <f>+P8+P10</f>
        <v>5254779.629999999</v>
      </c>
    </row>
    <row r="12" spans="2:13" ht="21">
      <c r="B12" s="37"/>
      <c r="C12" s="46"/>
      <c r="D12" s="46"/>
      <c r="E12" s="46"/>
      <c r="F12" s="38"/>
      <c r="G12" s="39"/>
      <c r="H12" s="47">
        <f>SUM(H9:H11)</f>
        <v>1699390.72</v>
      </c>
      <c r="I12" s="45"/>
      <c r="L12" t="s">
        <v>137</v>
      </c>
      <c r="M12" s="91">
        <v>-494100</v>
      </c>
    </row>
    <row r="13" spans="2:16" ht="21">
      <c r="B13" s="48" t="s">
        <v>3</v>
      </c>
      <c r="C13" s="98" t="s">
        <v>58</v>
      </c>
      <c r="D13" s="98"/>
      <c r="E13" s="98"/>
      <c r="F13" s="38"/>
      <c r="G13" s="45">
        <v>-494100</v>
      </c>
      <c r="H13" s="38"/>
      <c r="I13" s="45"/>
      <c r="L13" t="s">
        <v>139</v>
      </c>
      <c r="M13" s="91">
        <f>1733812.94*0.85</f>
        <v>1473740.9989999998</v>
      </c>
      <c r="O13" t="s">
        <v>142</v>
      </c>
      <c r="P13" s="91">
        <f>1733812.94*0.15</f>
        <v>260071.941</v>
      </c>
    </row>
    <row r="14" spans="2:16" ht="21">
      <c r="B14" s="46"/>
      <c r="C14" s="98"/>
      <c r="D14" s="98"/>
      <c r="E14" s="98"/>
      <c r="F14" s="38"/>
      <c r="G14" s="49">
        <v>0</v>
      </c>
      <c r="H14" s="50">
        <f>+H12+G13</f>
        <v>1205290.72</v>
      </c>
      <c r="I14" s="45">
        <f>+H14</f>
        <v>1205290.72</v>
      </c>
      <c r="M14" s="92">
        <f>+M6+M10+M12+M13</f>
        <v>4801759.558999999</v>
      </c>
      <c r="P14" s="92">
        <f>+P11+P13</f>
        <v>5514851.570999999</v>
      </c>
    </row>
    <row r="15" spans="2:12" ht="21">
      <c r="B15" s="46"/>
      <c r="C15" s="46"/>
      <c r="D15" s="46"/>
      <c r="E15" s="46"/>
      <c r="F15" s="38"/>
      <c r="G15" s="45"/>
      <c r="H15" s="51"/>
      <c r="I15" s="45"/>
      <c r="J15" s="34"/>
      <c r="K15" s="34"/>
      <c r="L15" s="34"/>
    </row>
    <row r="16" spans="2:12" ht="21" thickBot="1">
      <c r="B16" s="37" t="s">
        <v>74</v>
      </c>
      <c r="C16" s="38"/>
      <c r="D16" s="38"/>
      <c r="E16" s="38"/>
      <c r="F16" s="38"/>
      <c r="G16" s="39"/>
      <c r="H16" s="51"/>
      <c r="I16" s="52">
        <f>+I6+I14</f>
        <v>3432977.75</v>
      </c>
      <c r="J16" s="34"/>
      <c r="K16" s="34"/>
      <c r="L16" s="34"/>
    </row>
    <row r="17" spans="2:15" ht="21" thickTop="1">
      <c r="B17" s="53" t="s">
        <v>75</v>
      </c>
      <c r="C17" s="38"/>
      <c r="D17" s="38"/>
      <c r="E17" s="38"/>
      <c r="F17" s="38"/>
      <c r="G17" s="39"/>
      <c r="H17" s="43"/>
      <c r="I17" s="38"/>
      <c r="J17" s="34"/>
      <c r="K17" s="34"/>
      <c r="L17" s="34"/>
      <c r="O17" s="92">
        <f>+M14+P14</f>
        <v>10316611.129999999</v>
      </c>
    </row>
    <row r="18" spans="2:15" ht="21.75">
      <c r="B18" s="53"/>
      <c r="C18" s="37">
        <v>1</v>
      </c>
      <c r="D18" s="37" t="s">
        <v>61</v>
      </c>
      <c r="E18" s="38"/>
      <c r="F18" s="38"/>
      <c r="G18" s="39"/>
      <c r="H18" s="43"/>
      <c r="I18" s="39">
        <v>0</v>
      </c>
      <c r="J18" s="34"/>
      <c r="K18" s="34"/>
      <c r="L18" s="34"/>
      <c r="O18" s="73">
        <v>2663661.7</v>
      </c>
    </row>
    <row r="19" spans="2:15" ht="23.25">
      <c r="B19" s="38"/>
      <c r="C19" s="37">
        <v>2</v>
      </c>
      <c r="D19" s="37" t="s">
        <v>62</v>
      </c>
      <c r="E19" s="38"/>
      <c r="F19" s="38"/>
      <c r="G19" s="39"/>
      <c r="H19" s="43"/>
      <c r="I19" s="39">
        <v>3503.77</v>
      </c>
      <c r="J19" s="34"/>
      <c r="K19" s="54" t="s">
        <v>63</v>
      </c>
      <c r="L19" s="34"/>
      <c r="O19" s="92">
        <f>SUM(O17:O18)</f>
        <v>12980272.829999998</v>
      </c>
    </row>
    <row r="20" spans="2:12" ht="21">
      <c r="B20" s="38"/>
      <c r="C20" s="37">
        <v>3</v>
      </c>
      <c r="D20" s="37" t="s">
        <v>64</v>
      </c>
      <c r="E20" s="38"/>
      <c r="F20" s="38"/>
      <c r="G20" s="39"/>
      <c r="H20" s="43"/>
      <c r="I20" s="39">
        <v>1700</v>
      </c>
      <c r="J20" s="34"/>
      <c r="K20" s="34"/>
      <c r="L20" s="34"/>
    </row>
    <row r="21" spans="2:12" ht="21">
      <c r="B21" s="38"/>
      <c r="C21" s="37">
        <v>4</v>
      </c>
      <c r="D21" s="37" t="s">
        <v>65</v>
      </c>
      <c r="E21" s="38"/>
      <c r="F21" s="38"/>
      <c r="G21" s="39"/>
      <c r="H21" s="38"/>
      <c r="I21" s="45">
        <f>+I16-I18-I19-I20</f>
        <v>3427773.98</v>
      </c>
      <c r="J21" s="34"/>
      <c r="K21" s="34"/>
      <c r="L21" s="34"/>
    </row>
    <row r="22" spans="2:12" ht="21" thickBot="1">
      <c r="B22" s="38"/>
      <c r="C22" s="38"/>
      <c r="D22" s="38"/>
      <c r="E22" s="38"/>
      <c r="F22" s="38"/>
      <c r="G22" s="39"/>
      <c r="H22" s="38"/>
      <c r="I22" s="52">
        <f>SUM(I18:I21)</f>
        <v>3432977.75</v>
      </c>
      <c r="J22" s="34"/>
      <c r="K22" s="34"/>
      <c r="L22" s="34"/>
    </row>
    <row r="23" spans="2:12" ht="21" thickTop="1">
      <c r="B23" s="38"/>
      <c r="C23" s="38"/>
      <c r="D23" s="38"/>
      <c r="E23" s="38"/>
      <c r="F23" s="38"/>
      <c r="G23" s="39"/>
      <c r="H23" s="38"/>
      <c r="I23" s="55"/>
      <c r="J23" s="34"/>
      <c r="K23" s="34"/>
      <c r="L23" s="34"/>
    </row>
    <row r="24" spans="2:12" ht="18">
      <c r="B24" s="53" t="s">
        <v>66</v>
      </c>
      <c r="C24" s="56"/>
      <c r="D24" s="56"/>
      <c r="E24" s="56"/>
      <c r="F24" s="56"/>
      <c r="G24" s="56"/>
      <c r="H24" s="56"/>
      <c r="I24" s="56"/>
      <c r="J24" s="37"/>
      <c r="K24" s="37"/>
      <c r="L24" s="57"/>
    </row>
    <row r="25" spans="2:12" ht="18">
      <c r="B25" s="37" t="s">
        <v>76</v>
      </c>
      <c r="C25" s="37"/>
      <c r="D25" s="37"/>
      <c r="E25" s="37"/>
      <c r="F25" s="56"/>
      <c r="G25" s="56"/>
      <c r="H25" s="58">
        <f>281370.27+4692039.09</f>
        <v>4973409.359999999</v>
      </c>
      <c r="I25" s="56"/>
      <c r="J25" s="37"/>
      <c r="K25" s="37"/>
      <c r="L25" s="57"/>
    </row>
    <row r="26" spans="2:12" ht="23.25">
      <c r="B26" s="59" t="s">
        <v>68</v>
      </c>
      <c r="C26" s="37" t="s">
        <v>69</v>
      </c>
      <c r="D26" s="37"/>
      <c r="E26" s="37"/>
      <c r="F26" s="37"/>
      <c r="G26" s="37"/>
      <c r="H26" s="60">
        <v>0</v>
      </c>
      <c r="I26" s="37"/>
      <c r="J26" s="37"/>
      <c r="K26" s="37"/>
      <c r="L26" s="57"/>
    </row>
    <row r="27" spans="2:12" ht="21">
      <c r="B27" s="61" t="s">
        <v>3</v>
      </c>
      <c r="C27" s="98" t="s">
        <v>70</v>
      </c>
      <c r="D27" s="98"/>
      <c r="E27" s="98"/>
      <c r="F27" s="46"/>
      <c r="G27" s="37"/>
      <c r="H27" s="62">
        <v>0</v>
      </c>
      <c r="I27" s="98"/>
      <c r="J27" s="98"/>
      <c r="K27" s="98"/>
      <c r="L27" s="98"/>
    </row>
    <row r="28" spans="2:12" ht="21" thickBot="1">
      <c r="B28" s="37" t="s">
        <v>77</v>
      </c>
      <c r="C28" s="63"/>
      <c r="D28" s="63"/>
      <c r="E28" s="63"/>
      <c r="F28" s="64"/>
      <c r="G28" s="64"/>
      <c r="H28" s="65">
        <f>+H25+H26-H27</f>
        <v>4973409.359999999</v>
      </c>
      <c r="I28" s="64"/>
      <c r="J28" s="34"/>
      <c r="K28" s="34"/>
      <c r="L28" s="34"/>
    </row>
    <row r="29" spans="2:9" ht="21" thickTop="1">
      <c r="B29" s="64"/>
      <c r="C29" s="64"/>
      <c r="D29" s="64"/>
      <c r="E29" s="64"/>
      <c r="F29" s="64"/>
      <c r="G29" s="64"/>
      <c r="H29" s="64"/>
      <c r="I29" s="64"/>
    </row>
    <row r="30" spans="2:9" ht="21">
      <c r="B30" s="64"/>
      <c r="C30" s="64"/>
      <c r="D30" s="64"/>
      <c r="E30" s="64"/>
      <c r="F30" s="64"/>
      <c r="G30" s="64"/>
      <c r="H30" s="64"/>
      <c r="I30" s="64"/>
    </row>
    <row r="31" spans="2:9" ht="21">
      <c r="B31" s="64"/>
      <c r="C31" s="63"/>
      <c r="D31" s="64"/>
      <c r="E31" s="66"/>
      <c r="F31" s="67"/>
      <c r="G31" s="34"/>
      <c r="H31" s="34"/>
      <c r="I31" s="34"/>
    </row>
  </sheetData>
  <sheetProtection/>
  <mergeCells count="7">
    <mergeCell ref="B2:I2"/>
    <mergeCell ref="B3:I3"/>
    <mergeCell ref="B4:I4"/>
    <mergeCell ref="C13:E13"/>
    <mergeCell ref="C14:E14"/>
    <mergeCell ref="C27:E27"/>
    <mergeCell ref="I27:L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4">
      <selection activeCell="F12" sqref="F12"/>
    </sheetView>
  </sheetViews>
  <sheetFormatPr defaultColWidth="9.140625" defaultRowHeight="15"/>
  <cols>
    <col min="1" max="1" width="4.421875" style="0" customWidth="1"/>
    <col min="2" max="2" width="5.00390625" style="0" customWidth="1"/>
    <col min="5" max="5" width="9.00390625" style="0" customWidth="1"/>
    <col min="6" max="6" width="8.140625" style="0" customWidth="1"/>
    <col min="7" max="7" width="13.140625" style="0" customWidth="1"/>
    <col min="8" max="8" width="12.00390625" style="0" customWidth="1"/>
    <col min="9" max="9" width="14.00390625" style="0" customWidth="1"/>
  </cols>
  <sheetData>
    <row r="1" spans="2:9" ht="21">
      <c r="B1" s="34"/>
      <c r="C1" s="34"/>
      <c r="D1" s="34"/>
      <c r="E1" s="34"/>
      <c r="F1" s="34"/>
      <c r="G1" s="34"/>
      <c r="H1" s="34"/>
      <c r="I1" s="35"/>
    </row>
    <row r="2" spans="2:9" ht="21">
      <c r="B2" s="97" t="s">
        <v>48</v>
      </c>
      <c r="C2" s="97"/>
      <c r="D2" s="97"/>
      <c r="E2" s="97"/>
      <c r="F2" s="97"/>
      <c r="G2" s="97"/>
      <c r="H2" s="97"/>
      <c r="I2" s="97"/>
    </row>
    <row r="3" spans="2:9" ht="21">
      <c r="B3" s="97" t="s">
        <v>0</v>
      </c>
      <c r="C3" s="97"/>
      <c r="D3" s="97"/>
      <c r="E3" s="97"/>
      <c r="F3" s="97"/>
      <c r="G3" s="97"/>
      <c r="H3" s="97"/>
      <c r="I3" s="97"/>
    </row>
    <row r="4" spans="2:9" ht="21">
      <c r="B4" s="97" t="s">
        <v>49</v>
      </c>
      <c r="C4" s="97"/>
      <c r="D4" s="97"/>
      <c r="E4" s="97"/>
      <c r="F4" s="97"/>
      <c r="G4" s="97"/>
      <c r="H4" s="97"/>
      <c r="I4" s="97"/>
    </row>
    <row r="5" spans="2:9" ht="18">
      <c r="B5" s="36"/>
      <c r="C5" s="36"/>
      <c r="D5" s="36"/>
      <c r="E5" s="36"/>
      <c r="F5" s="36"/>
      <c r="G5" s="36"/>
      <c r="H5" s="36"/>
      <c r="I5" s="36"/>
    </row>
    <row r="6" spans="2:9" ht="21">
      <c r="B6" s="37" t="s">
        <v>50</v>
      </c>
      <c r="C6" s="38"/>
      <c r="D6" s="38"/>
      <c r="E6" s="38"/>
      <c r="F6" s="38"/>
      <c r="G6" s="38"/>
      <c r="H6" s="38"/>
      <c r="I6" s="39">
        <v>2306864.24</v>
      </c>
    </row>
    <row r="7" spans="2:9" ht="21">
      <c r="B7" s="40" t="s">
        <v>51</v>
      </c>
      <c r="C7" s="37" t="s">
        <v>52</v>
      </c>
      <c r="D7" s="38"/>
      <c r="E7" s="38"/>
      <c r="F7" s="38"/>
      <c r="G7" s="41">
        <v>903003.28</v>
      </c>
      <c r="H7" s="38"/>
      <c r="I7" s="38"/>
    </row>
    <row r="8" spans="2:9" ht="21">
      <c r="B8" s="40" t="s">
        <v>53</v>
      </c>
      <c r="C8" s="37" t="s">
        <v>54</v>
      </c>
      <c r="D8" s="38"/>
      <c r="E8" s="38"/>
      <c r="F8" s="38"/>
      <c r="G8" s="42">
        <f>+G7*0.15</f>
        <v>135450.492</v>
      </c>
      <c r="H8" s="43"/>
      <c r="I8" s="38"/>
    </row>
    <row r="9" spans="2:9" ht="21">
      <c r="B9" s="38"/>
      <c r="C9" s="37" t="s">
        <v>55</v>
      </c>
      <c r="D9" s="38"/>
      <c r="E9" s="38"/>
      <c r="F9" s="38"/>
      <c r="G9" s="39"/>
      <c r="H9" s="44">
        <f>+G7-G8</f>
        <v>767552.7880000001</v>
      </c>
      <c r="I9" s="38"/>
    </row>
    <row r="10" spans="2:9" ht="21">
      <c r="B10" s="37"/>
      <c r="C10" s="37" t="s">
        <v>56</v>
      </c>
      <c r="D10" s="37"/>
      <c r="E10" s="37"/>
      <c r="F10" s="38"/>
      <c r="G10" s="39"/>
      <c r="H10" s="45">
        <v>618000</v>
      </c>
      <c r="I10" s="45"/>
    </row>
    <row r="11" spans="2:9" ht="21">
      <c r="B11" s="37"/>
      <c r="C11" s="37" t="s">
        <v>57</v>
      </c>
      <c r="D11" s="37"/>
      <c r="E11" s="37"/>
      <c r="F11" s="38"/>
      <c r="G11" s="39"/>
      <c r="H11" s="45">
        <v>24470</v>
      </c>
      <c r="I11" s="45"/>
    </row>
    <row r="12" spans="2:9" ht="21">
      <c r="B12" s="37"/>
      <c r="C12" s="46"/>
      <c r="D12" s="46"/>
      <c r="E12" s="46"/>
      <c r="F12" s="38"/>
      <c r="G12" s="39"/>
      <c r="H12" s="47">
        <f>SUM(H9:H11)</f>
        <v>1410022.7880000002</v>
      </c>
      <c r="I12" s="45"/>
    </row>
    <row r="13" spans="2:9" ht="21">
      <c r="B13" s="48" t="s">
        <v>3</v>
      </c>
      <c r="C13" s="98" t="s">
        <v>58</v>
      </c>
      <c r="D13" s="98"/>
      <c r="E13" s="98"/>
      <c r="F13" s="38"/>
      <c r="G13" s="45">
        <v>-1489200</v>
      </c>
      <c r="H13" s="38"/>
      <c r="I13" s="45"/>
    </row>
    <row r="14" spans="2:9" ht="21">
      <c r="B14" s="46"/>
      <c r="C14" s="98"/>
      <c r="D14" s="98"/>
      <c r="E14" s="98"/>
      <c r="F14" s="38"/>
      <c r="G14" s="49">
        <v>0</v>
      </c>
      <c r="H14" s="50">
        <f>+H12+G13</f>
        <v>-79177.21199999982</v>
      </c>
      <c r="I14" s="45">
        <f>+H14</f>
        <v>-79177.21199999982</v>
      </c>
    </row>
    <row r="15" spans="2:12" ht="21">
      <c r="B15" s="46"/>
      <c r="C15" s="46"/>
      <c r="D15" s="46"/>
      <c r="E15" s="46"/>
      <c r="F15" s="38"/>
      <c r="G15" s="45"/>
      <c r="H15" s="51"/>
      <c r="I15" s="45"/>
      <c r="J15" s="34"/>
      <c r="K15" s="34"/>
      <c r="L15" s="34"/>
    </row>
    <row r="16" spans="2:12" ht="21" thickBot="1">
      <c r="B16" s="37" t="s">
        <v>59</v>
      </c>
      <c r="C16" s="38"/>
      <c r="D16" s="38"/>
      <c r="E16" s="38"/>
      <c r="F16" s="38"/>
      <c r="G16" s="39"/>
      <c r="H16" s="51"/>
      <c r="I16" s="52">
        <f>+I6+I14</f>
        <v>2227687.0280000004</v>
      </c>
      <c r="J16" s="34"/>
      <c r="K16" s="34"/>
      <c r="L16" s="34"/>
    </row>
    <row r="17" spans="2:12" ht="21" thickTop="1">
      <c r="B17" s="53" t="s">
        <v>60</v>
      </c>
      <c r="C17" s="38"/>
      <c r="D17" s="38"/>
      <c r="E17" s="38"/>
      <c r="F17" s="38"/>
      <c r="G17" s="39"/>
      <c r="H17" s="43"/>
      <c r="I17" s="38"/>
      <c r="J17" s="34"/>
      <c r="K17" s="34"/>
      <c r="L17" s="34"/>
    </row>
    <row r="18" spans="2:12" ht="21">
      <c r="B18" s="53"/>
      <c r="C18" s="37">
        <v>1</v>
      </c>
      <c r="D18" s="37" t="s">
        <v>61</v>
      </c>
      <c r="E18" s="38"/>
      <c r="F18" s="38"/>
      <c r="G18" s="39"/>
      <c r="H18" s="43"/>
      <c r="I18" s="39">
        <v>20658</v>
      </c>
      <c r="J18" s="34"/>
      <c r="K18" s="34"/>
      <c r="L18" s="34"/>
    </row>
    <row r="19" spans="2:12" ht="23.25">
      <c r="B19" s="38"/>
      <c r="C19" s="37">
        <v>2</v>
      </c>
      <c r="D19" s="37" t="s">
        <v>62</v>
      </c>
      <c r="E19" s="38"/>
      <c r="F19" s="38"/>
      <c r="G19" s="39"/>
      <c r="H19" s="43"/>
      <c r="I19" s="39">
        <v>3233.71</v>
      </c>
      <c r="J19" s="34"/>
      <c r="K19" s="54" t="s">
        <v>63</v>
      </c>
      <c r="L19" s="34"/>
    </row>
    <row r="20" spans="2:12" ht="21">
      <c r="B20" s="38"/>
      <c r="C20" s="37">
        <v>3</v>
      </c>
      <c r="D20" s="37" t="s">
        <v>64</v>
      </c>
      <c r="E20" s="38"/>
      <c r="F20" s="38"/>
      <c r="G20" s="39"/>
      <c r="H20" s="43"/>
      <c r="I20" s="39">
        <v>1860</v>
      </c>
      <c r="J20" s="34"/>
      <c r="K20" s="34"/>
      <c r="L20" s="34"/>
    </row>
    <row r="21" spans="2:12" ht="21">
      <c r="B21" s="38"/>
      <c r="C21" s="37">
        <v>4</v>
      </c>
      <c r="D21" s="37" t="s">
        <v>65</v>
      </c>
      <c r="E21" s="38"/>
      <c r="F21" s="38"/>
      <c r="G21" s="39"/>
      <c r="H21" s="38"/>
      <c r="I21" s="45">
        <f>+I16-I18-I19-I20</f>
        <v>2201935.3180000004</v>
      </c>
      <c r="J21" s="34"/>
      <c r="K21" s="34"/>
      <c r="L21" s="34"/>
    </row>
    <row r="22" spans="2:12" ht="21" thickBot="1">
      <c r="B22" s="38"/>
      <c r="C22" s="38"/>
      <c r="D22" s="38"/>
      <c r="E22" s="38"/>
      <c r="F22" s="38"/>
      <c r="G22" s="39"/>
      <c r="H22" s="38"/>
      <c r="I22" s="52">
        <f>SUM(I18:I21)</f>
        <v>2227687.0280000004</v>
      </c>
      <c r="J22" s="34"/>
      <c r="K22" s="34"/>
      <c r="L22" s="34"/>
    </row>
    <row r="23" spans="2:12" ht="21" thickTop="1">
      <c r="B23" s="38"/>
      <c r="C23" s="38"/>
      <c r="D23" s="38"/>
      <c r="E23" s="38"/>
      <c r="F23" s="38"/>
      <c r="G23" s="39"/>
      <c r="H23" s="38"/>
      <c r="I23" s="55"/>
      <c r="J23" s="34"/>
      <c r="K23" s="34"/>
      <c r="L23" s="34"/>
    </row>
    <row r="24" spans="2:12" ht="18">
      <c r="B24" s="53" t="s">
        <v>66</v>
      </c>
      <c r="C24" s="56"/>
      <c r="D24" s="56"/>
      <c r="E24" s="56"/>
      <c r="F24" s="56"/>
      <c r="G24" s="56"/>
      <c r="H24" s="56"/>
      <c r="I24" s="56"/>
      <c r="J24" s="37"/>
      <c r="K24" s="37"/>
      <c r="L24" s="57"/>
    </row>
    <row r="25" spans="2:12" ht="18">
      <c r="B25" s="37" t="s">
        <v>67</v>
      </c>
      <c r="C25" s="37"/>
      <c r="D25" s="37"/>
      <c r="E25" s="37"/>
      <c r="F25" s="56"/>
      <c r="G25" s="56"/>
      <c r="H25" s="58">
        <v>4692039.09</v>
      </c>
      <c r="I25" s="56"/>
      <c r="J25" s="37"/>
      <c r="K25" s="37"/>
      <c r="L25" s="57"/>
    </row>
    <row r="26" spans="2:12" ht="23.25">
      <c r="B26" s="59" t="s">
        <v>68</v>
      </c>
      <c r="C26" s="37" t="s">
        <v>69</v>
      </c>
      <c r="D26" s="37"/>
      <c r="E26" s="37"/>
      <c r="F26" s="37"/>
      <c r="G26" s="37"/>
      <c r="H26" s="60">
        <v>0</v>
      </c>
      <c r="I26" s="37"/>
      <c r="J26" s="37"/>
      <c r="K26" s="37"/>
      <c r="L26" s="57"/>
    </row>
    <row r="27" spans="2:12" ht="21">
      <c r="B27" s="61" t="s">
        <v>3</v>
      </c>
      <c r="C27" s="98" t="s">
        <v>70</v>
      </c>
      <c r="D27" s="98"/>
      <c r="E27" s="98"/>
      <c r="F27" s="46"/>
      <c r="G27" s="37"/>
      <c r="H27" s="62">
        <v>0</v>
      </c>
      <c r="I27" s="98"/>
      <c r="J27" s="98"/>
      <c r="K27" s="98"/>
      <c r="L27" s="98"/>
    </row>
    <row r="28" spans="2:12" ht="21" thickBot="1">
      <c r="B28" s="37" t="s">
        <v>71</v>
      </c>
      <c r="C28" s="63"/>
      <c r="D28" s="63"/>
      <c r="E28" s="63"/>
      <c r="F28" s="64"/>
      <c r="G28" s="64"/>
      <c r="H28" s="65">
        <f>+H25+H26-H27</f>
        <v>4692039.09</v>
      </c>
      <c r="I28" s="64"/>
      <c r="J28" s="34"/>
      <c r="K28" s="34"/>
      <c r="L28" s="34"/>
    </row>
    <row r="29" spans="2:9" ht="21" thickTop="1">
      <c r="B29" s="64"/>
      <c r="C29" s="64"/>
      <c r="D29" s="64"/>
      <c r="E29" s="64"/>
      <c r="F29" s="64"/>
      <c r="G29" s="64"/>
      <c r="H29" s="64"/>
      <c r="I29" s="64"/>
    </row>
    <row r="30" spans="2:9" ht="21">
      <c r="B30" s="64"/>
      <c r="C30" s="64"/>
      <c r="D30" s="64"/>
      <c r="E30" s="64"/>
      <c r="F30" s="64"/>
      <c r="G30" s="64"/>
      <c r="H30" s="64"/>
      <c r="I30" s="64"/>
    </row>
    <row r="31" spans="2:9" ht="21">
      <c r="B31" s="64"/>
      <c r="C31" s="63"/>
      <c r="D31" s="64"/>
      <c r="E31" s="66"/>
      <c r="F31" s="67"/>
      <c r="G31" s="34"/>
      <c r="H31" s="34"/>
      <c r="I31" s="34"/>
    </row>
  </sheetData>
  <sheetProtection/>
  <mergeCells count="7">
    <mergeCell ref="B2:I2"/>
    <mergeCell ref="B3:I3"/>
    <mergeCell ref="B4:I4"/>
    <mergeCell ref="C13:E13"/>
    <mergeCell ref="C14:E14"/>
    <mergeCell ref="C27:E27"/>
    <mergeCell ref="I27:L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hatairat tonphan</cp:lastModifiedBy>
  <cp:lastPrinted>2023-10-03T04:51:20Z</cp:lastPrinted>
  <dcterms:created xsi:type="dcterms:W3CDTF">2021-05-12T04:49:21Z</dcterms:created>
  <dcterms:modified xsi:type="dcterms:W3CDTF">2023-10-03T04:51:21Z</dcterms:modified>
  <cp:category/>
  <cp:version/>
  <cp:contentType/>
  <cp:contentStatus/>
</cp:coreProperties>
</file>